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CA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CAR!$V:$AD</definedName>
    <definedName name="_xlnm.Print_Titles" localSheetId="0">CAR!$A:$A,CAR!$1:$4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AB78" i="1" l="1"/>
  <c r="AA78" i="1"/>
  <c r="AC78" i="1" s="1"/>
  <c r="AD78" i="1" s="1"/>
  <c r="X78" i="1"/>
  <c r="Y78" i="1" s="1"/>
  <c r="T78" i="1"/>
  <c r="S78" i="1"/>
  <c r="N78" i="1"/>
  <c r="O78" i="1" s="1"/>
  <c r="J78" i="1"/>
  <c r="I78" i="1"/>
  <c r="D78" i="1"/>
  <c r="E78" i="1" s="1"/>
  <c r="W77" i="1"/>
  <c r="V77" i="1"/>
  <c r="X77" i="1" s="1"/>
  <c r="Y77" i="1" s="1"/>
  <c r="T77" i="1"/>
  <c r="S77" i="1"/>
  <c r="R77" i="1"/>
  <c r="Q77" i="1"/>
  <c r="M77" i="1"/>
  <c r="L77" i="1"/>
  <c r="N77" i="1" s="1"/>
  <c r="O77" i="1" s="1"/>
  <c r="G77" i="1"/>
  <c r="I77" i="1" s="1"/>
  <c r="J77" i="1" s="1"/>
  <c r="D77" i="1"/>
  <c r="E77" i="1" s="1"/>
  <c r="C77" i="1"/>
  <c r="B77" i="1"/>
  <c r="X76" i="1"/>
  <c r="Y76" i="1" s="1"/>
  <c r="W76" i="1"/>
  <c r="V76" i="1"/>
  <c r="S76" i="1"/>
  <c r="T76" i="1" s="1"/>
  <c r="R76" i="1"/>
  <c r="Q76" i="1"/>
  <c r="M76" i="1"/>
  <c r="L76" i="1"/>
  <c r="N76" i="1" s="1"/>
  <c r="O76" i="1" s="1"/>
  <c r="I76" i="1"/>
  <c r="J76" i="1" s="1"/>
  <c r="G76" i="1"/>
  <c r="C76" i="1"/>
  <c r="B76" i="1"/>
  <c r="D76" i="1" s="1"/>
  <c r="E76" i="1" s="1"/>
  <c r="AB75" i="1"/>
  <c r="AA75" i="1"/>
  <c r="AC75" i="1" s="1"/>
  <c r="AD75" i="1" s="1"/>
  <c r="X75" i="1"/>
  <c r="Y75" i="1" s="1"/>
  <c r="T75" i="1"/>
  <c r="S75" i="1"/>
  <c r="N75" i="1"/>
  <c r="O75" i="1" s="1"/>
  <c r="I75" i="1"/>
  <c r="J75" i="1" s="1"/>
  <c r="D75" i="1"/>
  <c r="E75" i="1" s="1"/>
  <c r="AB74" i="1"/>
  <c r="AB76" i="1" s="1"/>
  <c r="AA74" i="1"/>
  <c r="AC74" i="1" s="1"/>
  <c r="AD74" i="1" s="1"/>
  <c r="Y74" i="1"/>
  <c r="X74" i="1"/>
  <c r="S74" i="1"/>
  <c r="T74" i="1" s="1"/>
  <c r="O74" i="1"/>
  <c r="N74" i="1"/>
  <c r="I74" i="1"/>
  <c r="J74" i="1" s="1"/>
  <c r="E74" i="1"/>
  <c r="D74" i="1"/>
  <c r="AB73" i="1"/>
  <c r="AA73" i="1"/>
  <c r="AD73" i="1" s="1"/>
  <c r="Y73" i="1"/>
  <c r="T73" i="1"/>
  <c r="O73" i="1"/>
  <c r="J73" i="1"/>
  <c r="AD72" i="1"/>
  <c r="AB72" i="1"/>
  <c r="Y72" i="1"/>
  <c r="T72" i="1"/>
  <c r="O72" i="1"/>
  <c r="J72" i="1"/>
  <c r="X71" i="1"/>
  <c r="Y71" i="1" s="1"/>
  <c r="T71" i="1"/>
  <c r="S71" i="1"/>
  <c r="N71" i="1"/>
  <c r="O71" i="1" s="1"/>
  <c r="I71" i="1"/>
  <c r="J71" i="1" s="1"/>
  <c r="D71" i="1"/>
  <c r="E71" i="1" s="1"/>
  <c r="C71" i="1"/>
  <c r="AB70" i="1"/>
  <c r="AA70" i="1"/>
  <c r="Y70" i="1"/>
  <c r="X70" i="1"/>
  <c r="S70" i="1"/>
  <c r="T70" i="1" s="1"/>
  <c r="N70" i="1"/>
  <c r="O70" i="1" s="1"/>
  <c r="J70" i="1"/>
  <c r="I70" i="1"/>
  <c r="C70" i="1"/>
  <c r="D70" i="1" s="1"/>
  <c r="E70" i="1" s="1"/>
  <c r="W69" i="1"/>
  <c r="V69" i="1"/>
  <c r="Y69" i="1" s="1"/>
  <c r="R69" i="1"/>
  <c r="T69" i="1" s="1"/>
  <c r="Q69" i="1"/>
  <c r="M69" i="1"/>
  <c r="L69" i="1"/>
  <c r="O69" i="1" s="1"/>
  <c r="J69" i="1"/>
  <c r="E69" i="1"/>
  <c r="C69" i="1"/>
  <c r="B69" i="1"/>
  <c r="AB68" i="1"/>
  <c r="AA68" i="1"/>
  <c r="AC68" i="1" s="1"/>
  <c r="AD68" i="1" s="1"/>
  <c r="X68" i="1"/>
  <c r="Y68" i="1" s="1"/>
  <c r="S68" i="1"/>
  <c r="T68" i="1" s="1"/>
  <c r="O68" i="1"/>
  <c r="N68" i="1"/>
  <c r="J68" i="1"/>
  <c r="I68" i="1"/>
  <c r="D68" i="1"/>
  <c r="E68" i="1" s="1"/>
  <c r="AC67" i="1"/>
  <c r="AD67" i="1" s="1"/>
  <c r="AB67" i="1"/>
  <c r="AA67" i="1"/>
  <c r="X67" i="1"/>
  <c r="Y67" i="1" s="1"/>
  <c r="T67" i="1"/>
  <c r="S67" i="1"/>
  <c r="O67" i="1"/>
  <c r="N67" i="1"/>
  <c r="I67" i="1"/>
  <c r="J67" i="1" s="1"/>
  <c r="D67" i="1"/>
  <c r="E67" i="1" s="1"/>
  <c r="AB66" i="1"/>
  <c r="AB69" i="1" s="1"/>
  <c r="AA66" i="1"/>
  <c r="Y66" i="1"/>
  <c r="X66" i="1"/>
  <c r="T66" i="1"/>
  <c r="S66" i="1"/>
  <c r="N66" i="1"/>
  <c r="O66" i="1" s="1"/>
  <c r="I66" i="1"/>
  <c r="J66" i="1" s="1"/>
  <c r="D66" i="1"/>
  <c r="E66" i="1" s="1"/>
  <c r="AC62" i="1"/>
  <c r="AD62" i="1" s="1"/>
  <c r="AB62" i="1"/>
  <c r="V62" i="1"/>
  <c r="X62" i="1" s="1"/>
  <c r="Y62" i="1" s="1"/>
  <c r="Q62" i="1"/>
  <c r="S62" i="1" s="1"/>
  <c r="T62" i="1" s="1"/>
  <c r="L62" i="1"/>
  <c r="N62" i="1" s="1"/>
  <c r="O62" i="1" s="1"/>
  <c r="I62" i="1"/>
  <c r="J62" i="1" s="1"/>
  <c r="H62" i="1"/>
  <c r="G62" i="1"/>
  <c r="B62" i="1"/>
  <c r="AA62" i="1" s="1"/>
  <c r="V61" i="1"/>
  <c r="X61" i="1" s="1"/>
  <c r="Q61" i="1"/>
  <c r="S61" i="1" s="1"/>
  <c r="T61" i="1" s="1"/>
  <c r="L61" i="1"/>
  <c r="N61" i="1" s="1"/>
  <c r="O61" i="1" s="1"/>
  <c r="I61" i="1"/>
  <c r="J61" i="1" s="1"/>
  <c r="H61" i="1"/>
  <c r="AB61" i="1" s="1"/>
  <c r="G61" i="1"/>
  <c r="B61" i="1"/>
  <c r="AC60" i="1"/>
  <c r="AD60" i="1" s="1"/>
  <c r="AA60" i="1"/>
  <c r="V60" i="1"/>
  <c r="X60" i="1" s="1"/>
  <c r="S60" i="1"/>
  <c r="T60" i="1" s="1"/>
  <c r="Q60" i="1"/>
  <c r="L60" i="1"/>
  <c r="N60" i="1" s="1"/>
  <c r="O60" i="1" s="1"/>
  <c r="J60" i="1"/>
  <c r="H60" i="1"/>
  <c r="I60" i="1" s="1"/>
  <c r="G60" i="1"/>
  <c r="B60" i="1"/>
  <c r="D60" i="1" s="1"/>
  <c r="E60" i="1" s="1"/>
  <c r="X59" i="1"/>
  <c r="Y59" i="1" s="1"/>
  <c r="V59" i="1"/>
  <c r="Q59" i="1"/>
  <c r="S59" i="1" s="1"/>
  <c r="T59" i="1" s="1"/>
  <c r="L59" i="1"/>
  <c r="N59" i="1" s="1"/>
  <c r="O59" i="1" s="1"/>
  <c r="H59" i="1"/>
  <c r="AB59" i="1" s="1"/>
  <c r="G59" i="1"/>
  <c r="E59" i="1"/>
  <c r="B59" i="1"/>
  <c r="D59" i="1" s="1"/>
  <c r="V58" i="1"/>
  <c r="X58" i="1" s="1"/>
  <c r="Y58" i="1" s="1"/>
  <c r="S58" i="1"/>
  <c r="T58" i="1" s="1"/>
  <c r="Q58" i="1"/>
  <c r="N58" i="1"/>
  <c r="O58" i="1" s="1"/>
  <c r="L58" i="1"/>
  <c r="H58" i="1"/>
  <c r="AB58" i="1" s="1"/>
  <c r="G58" i="1"/>
  <c r="I58" i="1" s="1"/>
  <c r="J58" i="1" s="1"/>
  <c r="B58" i="1"/>
  <c r="AA58" i="1" s="1"/>
  <c r="AC58" i="1" s="1"/>
  <c r="AD58" i="1" s="1"/>
  <c r="AC55" i="1"/>
  <c r="AD55" i="1" s="1"/>
  <c r="AB55" i="1"/>
  <c r="AA55" i="1"/>
  <c r="D55" i="1"/>
  <c r="E55" i="1" s="1"/>
  <c r="AB54" i="1"/>
  <c r="AC54" i="1" s="1"/>
  <c r="AD54" i="1" s="1"/>
  <c r="AA54" i="1"/>
  <c r="X54" i="1"/>
  <c r="Y54" i="1" s="1"/>
  <c r="S54" i="1"/>
  <c r="T54" i="1" s="1"/>
  <c r="N54" i="1"/>
  <c r="O54" i="1" s="1"/>
  <c r="I54" i="1"/>
  <c r="J54" i="1" s="1"/>
  <c r="D54" i="1"/>
  <c r="E54" i="1" s="1"/>
  <c r="AB53" i="1"/>
  <c r="AA53" i="1"/>
  <c r="AC53" i="1" s="1"/>
  <c r="AD53" i="1" s="1"/>
  <c r="Y53" i="1"/>
  <c r="X53" i="1"/>
  <c r="S53" i="1"/>
  <c r="T53" i="1" s="1"/>
  <c r="N53" i="1"/>
  <c r="I53" i="1"/>
  <c r="D53" i="1"/>
  <c r="E53" i="1" s="1"/>
  <c r="AB52" i="1"/>
  <c r="AA52" i="1"/>
  <c r="AC52" i="1" s="1"/>
  <c r="AD52" i="1" s="1"/>
  <c r="X52" i="1"/>
  <c r="Y52" i="1" s="1"/>
  <c r="S52" i="1"/>
  <c r="T52" i="1" s="1"/>
  <c r="N52" i="1"/>
  <c r="O52" i="1" s="1"/>
  <c r="I52" i="1"/>
  <c r="J52" i="1" s="1"/>
  <c r="E52" i="1"/>
  <c r="D52" i="1"/>
  <c r="X51" i="1"/>
  <c r="Y51" i="1" s="1"/>
  <c r="W51" i="1"/>
  <c r="V51" i="1"/>
  <c r="R51" i="1"/>
  <c r="S51" i="1" s="1"/>
  <c r="T51" i="1" s="1"/>
  <c r="Q51" i="1"/>
  <c r="M51" i="1"/>
  <c r="L51" i="1"/>
  <c r="N51" i="1" s="1"/>
  <c r="O51" i="1" s="1"/>
  <c r="I51" i="1"/>
  <c r="J51" i="1" s="1"/>
  <c r="H51" i="1"/>
  <c r="G51" i="1"/>
  <c r="C51" i="1"/>
  <c r="D51" i="1" s="1"/>
  <c r="E51" i="1" s="1"/>
  <c r="B51" i="1"/>
  <c r="AB50" i="1"/>
  <c r="AB51" i="1" s="1"/>
  <c r="AA50" i="1"/>
  <c r="AC50" i="1" s="1"/>
  <c r="AD50" i="1" s="1"/>
  <c r="X50" i="1"/>
  <c r="Y50" i="1" s="1"/>
  <c r="S50" i="1"/>
  <c r="T50" i="1" s="1"/>
  <c r="N50" i="1"/>
  <c r="O50" i="1" s="1"/>
  <c r="J50" i="1"/>
  <c r="I50" i="1"/>
  <c r="D50" i="1"/>
  <c r="E50" i="1" s="1"/>
  <c r="W48" i="1"/>
  <c r="V48" i="1"/>
  <c r="X48" i="1" s="1"/>
  <c r="Y48" i="1" s="1"/>
  <c r="R48" i="1"/>
  <c r="Q48" i="1"/>
  <c r="S48" i="1" s="1"/>
  <c r="T48" i="1" s="1"/>
  <c r="N48" i="1"/>
  <c r="O48" i="1" s="1"/>
  <c r="M48" i="1"/>
  <c r="L48" i="1"/>
  <c r="H48" i="1"/>
  <c r="G48" i="1"/>
  <c r="I48" i="1" s="1"/>
  <c r="J48" i="1" s="1"/>
  <c r="C48" i="1"/>
  <c r="B48" i="1"/>
  <c r="D48" i="1" s="1"/>
  <c r="E48" i="1" s="1"/>
  <c r="AC47" i="1"/>
  <c r="AD47" i="1" s="1"/>
  <c r="AB47" i="1"/>
  <c r="AB48" i="1" s="1"/>
  <c r="AA47" i="1"/>
  <c r="AA48" i="1" s="1"/>
  <c r="AC48" i="1" s="1"/>
  <c r="AD48" i="1" s="1"/>
  <c r="X47" i="1"/>
  <c r="Y47" i="1" s="1"/>
  <c r="S47" i="1"/>
  <c r="T47" i="1" s="1"/>
  <c r="O47" i="1"/>
  <c r="N47" i="1"/>
  <c r="I47" i="1"/>
  <c r="J47" i="1" s="1"/>
  <c r="E47" i="1"/>
  <c r="D47" i="1"/>
  <c r="AC40" i="1"/>
  <c r="AD40" i="1" s="1"/>
  <c r="AB40" i="1"/>
  <c r="AA40" i="1"/>
  <c r="X40" i="1"/>
  <c r="Y40" i="1" s="1"/>
  <c r="T40" i="1"/>
  <c r="S40" i="1"/>
  <c r="N40" i="1"/>
  <c r="O40" i="1" s="1"/>
  <c r="I40" i="1"/>
  <c r="J40" i="1" s="1"/>
  <c r="D40" i="1"/>
  <c r="E40" i="1" s="1"/>
  <c r="AB39" i="1"/>
  <c r="AA39" i="1"/>
  <c r="AC39" i="1" s="1"/>
  <c r="AD39" i="1" s="1"/>
  <c r="Y39" i="1"/>
  <c r="X39" i="1"/>
  <c r="S39" i="1"/>
  <c r="I39" i="1"/>
  <c r="E39" i="1"/>
  <c r="D39" i="1"/>
  <c r="AC38" i="1"/>
  <c r="AD38" i="1" s="1"/>
  <c r="AB38" i="1"/>
  <c r="AA38" i="1"/>
  <c r="X38" i="1"/>
  <c r="Y38" i="1" s="1"/>
  <c r="T38" i="1"/>
  <c r="S38" i="1"/>
  <c r="N38" i="1"/>
  <c r="O38" i="1" s="1"/>
  <c r="I38" i="1"/>
  <c r="J38" i="1" s="1"/>
  <c r="D38" i="1"/>
  <c r="E38" i="1" s="1"/>
  <c r="AB32" i="1"/>
  <c r="AA32" i="1"/>
  <c r="X32" i="1"/>
  <c r="S32" i="1"/>
  <c r="N32" i="1"/>
  <c r="M30" i="1"/>
  <c r="M31" i="1" s="1"/>
  <c r="AC29" i="1"/>
  <c r="AD29" i="1" s="1"/>
  <c r="AB29" i="1"/>
  <c r="AA29" i="1"/>
  <c r="Y29" i="1"/>
  <c r="X29" i="1"/>
  <c r="S29" i="1"/>
  <c r="T29" i="1" s="1"/>
  <c r="N29" i="1"/>
  <c r="O29" i="1" s="1"/>
  <c r="I29" i="1"/>
  <c r="D29" i="1"/>
  <c r="E29" i="1" s="1"/>
  <c r="AC28" i="1"/>
  <c r="AD28" i="1" s="1"/>
  <c r="AB28" i="1"/>
  <c r="AA28" i="1"/>
  <c r="X28" i="1"/>
  <c r="Y28" i="1" s="1"/>
  <c r="S28" i="1"/>
  <c r="T28" i="1" s="1"/>
  <c r="O28" i="1"/>
  <c r="N28" i="1"/>
  <c r="I28" i="1"/>
  <c r="J28" i="1" s="1"/>
  <c r="D28" i="1"/>
  <c r="E28" i="1" s="1"/>
  <c r="C27" i="1"/>
  <c r="C30" i="1" s="1"/>
  <c r="M26" i="1"/>
  <c r="AB25" i="1"/>
  <c r="AB77" i="1" s="1"/>
  <c r="AA25" i="1"/>
  <c r="X25" i="1"/>
  <c r="Y25" i="1" s="1"/>
  <c r="S25" i="1"/>
  <c r="T25" i="1" s="1"/>
  <c r="N25" i="1"/>
  <c r="O25" i="1" s="1"/>
  <c r="I25" i="1"/>
  <c r="J25" i="1" s="1"/>
  <c r="E25" i="1"/>
  <c r="D25" i="1"/>
  <c r="M24" i="1"/>
  <c r="AB23" i="1"/>
  <c r="AB71" i="1" s="1"/>
  <c r="AA23" i="1"/>
  <c r="AC23" i="1" s="1"/>
  <c r="AD23" i="1" s="1"/>
  <c r="Y23" i="1"/>
  <c r="X23" i="1"/>
  <c r="S23" i="1"/>
  <c r="T23" i="1" s="1"/>
  <c r="N23" i="1"/>
  <c r="O23" i="1" s="1"/>
  <c r="I23" i="1"/>
  <c r="J23" i="1" s="1"/>
  <c r="D23" i="1"/>
  <c r="E23" i="1" s="1"/>
  <c r="W22" i="1"/>
  <c r="V22" i="1"/>
  <c r="M22" i="1"/>
  <c r="M27" i="1" s="1"/>
  <c r="H22" i="1"/>
  <c r="G22" i="1"/>
  <c r="AB21" i="1"/>
  <c r="AC21" i="1" s="1"/>
  <c r="AD21" i="1" s="1"/>
  <c r="AA21" i="1"/>
  <c r="X21" i="1"/>
  <c r="Y21" i="1" s="1"/>
  <c r="S21" i="1"/>
  <c r="T21" i="1" s="1"/>
  <c r="N21" i="1"/>
  <c r="O21" i="1" s="1"/>
  <c r="I21" i="1"/>
  <c r="J21" i="1" s="1"/>
  <c r="D21" i="1"/>
  <c r="E21" i="1" s="1"/>
  <c r="X20" i="1"/>
  <c r="Y20" i="1" s="1"/>
  <c r="W20" i="1"/>
  <c r="V20" i="1"/>
  <c r="R20" i="1"/>
  <c r="R22" i="1" s="1"/>
  <c r="Q20" i="1"/>
  <c r="Q22" i="1" s="1"/>
  <c r="Q27" i="1" s="1"/>
  <c r="M20" i="1"/>
  <c r="L20" i="1"/>
  <c r="L22" i="1" s="1"/>
  <c r="J20" i="1"/>
  <c r="I20" i="1"/>
  <c r="H20" i="1"/>
  <c r="G20" i="1"/>
  <c r="C20" i="1"/>
  <c r="C22" i="1" s="1"/>
  <c r="B20" i="1"/>
  <c r="D20" i="1" s="1"/>
  <c r="E20" i="1" s="1"/>
  <c r="AB19" i="1"/>
  <c r="AA19" i="1"/>
  <c r="AC19" i="1" s="1"/>
  <c r="AD19" i="1" s="1"/>
  <c r="X19" i="1"/>
  <c r="Y19" i="1" s="1"/>
  <c r="S19" i="1"/>
  <c r="T19" i="1" s="1"/>
  <c r="N19" i="1"/>
  <c r="I19" i="1"/>
  <c r="D19" i="1"/>
  <c r="AC18" i="1"/>
  <c r="AD18" i="1" s="1"/>
  <c r="AB18" i="1"/>
  <c r="AA18" i="1"/>
  <c r="X18" i="1"/>
  <c r="Y18" i="1" s="1"/>
  <c r="T18" i="1"/>
  <c r="S18" i="1"/>
  <c r="N18" i="1"/>
  <c r="I18" i="1"/>
  <c r="D18" i="1"/>
  <c r="AB17" i="1"/>
  <c r="AC17" i="1" s="1"/>
  <c r="AD17" i="1" s="1"/>
  <c r="AA17" i="1"/>
  <c r="X17" i="1"/>
  <c r="Y17" i="1" s="1"/>
  <c r="S17" i="1"/>
  <c r="N17" i="1"/>
  <c r="O17" i="1" s="1"/>
  <c r="I17" i="1"/>
  <c r="J17" i="1" s="1"/>
  <c r="D17" i="1"/>
  <c r="E17" i="1" s="1"/>
  <c r="AB16" i="1"/>
  <c r="AA16" i="1"/>
  <c r="AC16" i="1" s="1"/>
  <c r="AD16" i="1" s="1"/>
  <c r="Y16" i="1"/>
  <c r="X16" i="1"/>
  <c r="S16" i="1"/>
  <c r="T16" i="1" s="1"/>
  <c r="N16" i="1"/>
  <c r="O16" i="1" s="1"/>
  <c r="I16" i="1"/>
  <c r="J16" i="1" s="1"/>
  <c r="E16" i="1"/>
  <c r="D16" i="1"/>
  <c r="AB15" i="1"/>
  <c r="AB20" i="1" s="1"/>
  <c r="AB22" i="1" s="1"/>
  <c r="AA15" i="1"/>
  <c r="AA20" i="1" s="1"/>
  <c r="X15" i="1"/>
  <c r="Y15" i="1" s="1"/>
  <c r="S15" i="1"/>
  <c r="T15" i="1" s="1"/>
  <c r="N15" i="1"/>
  <c r="O15" i="1" s="1"/>
  <c r="J15" i="1"/>
  <c r="I15" i="1"/>
  <c r="D15" i="1"/>
  <c r="E15" i="1" s="1"/>
  <c r="AC14" i="1"/>
  <c r="AD14" i="1" s="1"/>
  <c r="AB14" i="1"/>
  <c r="AA14" i="1"/>
  <c r="X14" i="1"/>
  <c r="Y14" i="1" s="1"/>
  <c r="S14" i="1"/>
  <c r="T14" i="1" s="1"/>
  <c r="O14" i="1"/>
  <c r="N14" i="1"/>
  <c r="I14" i="1"/>
  <c r="J14" i="1" s="1"/>
  <c r="E14" i="1"/>
  <c r="D14" i="1"/>
  <c r="A3" i="1"/>
  <c r="A2" i="1"/>
  <c r="AB26" i="1" l="1"/>
  <c r="AB27" i="1"/>
  <c r="AB30" i="1" s="1"/>
  <c r="AB24" i="1"/>
  <c r="Q30" i="1"/>
  <c r="AA59" i="1"/>
  <c r="AC59" i="1" s="1"/>
  <c r="AD59" i="1" s="1"/>
  <c r="I59" i="1"/>
  <c r="J59" i="1" s="1"/>
  <c r="R24" i="1"/>
  <c r="R26" i="1"/>
  <c r="R27" i="1"/>
  <c r="R30" i="1" s="1"/>
  <c r="M33" i="1"/>
  <c r="M34" i="1" s="1"/>
  <c r="AA61" i="1"/>
  <c r="AC61" i="1" s="1"/>
  <c r="AD61" i="1" s="1"/>
  <c r="AC15" i="1"/>
  <c r="AD15" i="1" s="1"/>
  <c r="N22" i="1"/>
  <c r="O22" i="1" s="1"/>
  <c r="L27" i="1"/>
  <c r="L24" i="1"/>
  <c r="O24" i="1" s="1"/>
  <c r="S22" i="1"/>
  <c r="T22" i="1" s="1"/>
  <c r="Q24" i="1"/>
  <c r="T24" i="1" s="1"/>
  <c r="Q26" i="1"/>
  <c r="T26" i="1" s="1"/>
  <c r="G26" i="1"/>
  <c r="G27" i="1"/>
  <c r="I22" i="1"/>
  <c r="J22" i="1" s="1"/>
  <c r="H26" i="1"/>
  <c r="H27" i="1"/>
  <c r="H30" i="1" s="1"/>
  <c r="H24" i="1"/>
  <c r="AA51" i="1"/>
  <c r="AC51" i="1" s="1"/>
  <c r="AD51" i="1" s="1"/>
  <c r="D61" i="1"/>
  <c r="E61" i="1" s="1"/>
  <c r="AA69" i="1"/>
  <c r="AD69" i="1" s="1"/>
  <c r="AC66" i="1"/>
  <c r="AD66" i="1" s="1"/>
  <c r="AA22" i="1"/>
  <c r="AC20" i="1"/>
  <c r="AD20" i="1" s="1"/>
  <c r="C24" i="1"/>
  <c r="C26" i="1"/>
  <c r="V24" i="1"/>
  <c r="Y24" i="1" s="1"/>
  <c r="V26" i="1"/>
  <c r="Y26" i="1" s="1"/>
  <c r="V27" i="1"/>
  <c r="X22" i="1"/>
  <c r="Y22" i="1" s="1"/>
  <c r="C33" i="1"/>
  <c r="C34" i="1" s="1"/>
  <c r="C31" i="1"/>
  <c r="W24" i="1"/>
  <c r="W26" i="1"/>
  <c r="W27" i="1"/>
  <c r="W30" i="1" s="1"/>
  <c r="G24" i="1"/>
  <c r="J24" i="1" s="1"/>
  <c r="AC32" i="1"/>
  <c r="AD32" i="1" s="1"/>
  <c r="L26" i="1"/>
  <c r="O26" i="1" s="1"/>
  <c r="AC70" i="1"/>
  <c r="AD70" i="1" s="1"/>
  <c r="D58" i="1"/>
  <c r="E58" i="1" s="1"/>
  <c r="AA71" i="1"/>
  <c r="AC71" i="1" s="1"/>
  <c r="AD71" i="1" s="1"/>
  <c r="N20" i="1"/>
  <c r="O20" i="1" s="1"/>
  <c r="AC25" i="1"/>
  <c r="AD25" i="1" s="1"/>
  <c r="AA76" i="1"/>
  <c r="AC76" i="1" s="1"/>
  <c r="AD76" i="1" s="1"/>
  <c r="S20" i="1"/>
  <c r="T20" i="1" s="1"/>
  <c r="B22" i="1"/>
  <c r="D62" i="1"/>
  <c r="E62" i="1" s="1"/>
  <c r="AA77" i="1"/>
  <c r="AC77" i="1" s="1"/>
  <c r="AD77" i="1" s="1"/>
  <c r="R33" i="1" l="1"/>
  <c r="R34" i="1" s="1"/>
  <c r="R31" i="1"/>
  <c r="I27" i="1"/>
  <c r="J27" i="1" s="1"/>
  <c r="G30" i="1"/>
  <c r="J26" i="1"/>
  <c r="D22" i="1"/>
  <c r="E22" i="1" s="1"/>
  <c r="B24" i="1"/>
  <c r="E24" i="1" s="1"/>
  <c r="B26" i="1"/>
  <c r="E26" i="1" s="1"/>
  <c r="B27" i="1"/>
  <c r="AC22" i="1"/>
  <c r="AD22" i="1" s="1"/>
  <c r="AA27" i="1"/>
  <c r="AA24" i="1"/>
  <c r="AD24" i="1" s="1"/>
  <c r="V30" i="1"/>
  <c r="X27" i="1"/>
  <c r="Y27" i="1" s="1"/>
  <c r="S30" i="1"/>
  <c r="T30" i="1" s="1"/>
  <c r="Q33" i="1"/>
  <c r="Q31" i="1"/>
  <c r="T31" i="1" s="1"/>
  <c r="S27" i="1"/>
  <c r="T27" i="1" s="1"/>
  <c r="H33" i="1"/>
  <c r="H34" i="1" s="1"/>
  <c r="H31" i="1"/>
  <c r="W33" i="1"/>
  <c r="W34" i="1" s="1"/>
  <c r="W31" i="1"/>
  <c r="L30" i="1"/>
  <c r="N27" i="1"/>
  <c r="O27" i="1" s="1"/>
  <c r="AA26" i="1"/>
  <c r="AD26" i="1" s="1"/>
  <c r="AB31" i="1"/>
  <c r="AB33" i="1"/>
  <c r="AB34" i="1" s="1"/>
  <c r="D27" i="1" l="1"/>
  <c r="E27" i="1" s="1"/>
  <c r="B30" i="1"/>
  <c r="S33" i="1"/>
  <c r="T33" i="1" s="1"/>
  <c r="Q34" i="1"/>
  <c r="T34" i="1" s="1"/>
  <c r="I30" i="1"/>
  <c r="J30" i="1" s="1"/>
  <c r="G33" i="1"/>
  <c r="G31" i="1"/>
  <c r="J31" i="1" s="1"/>
  <c r="AA30" i="1"/>
  <c r="AC27" i="1"/>
  <c r="AD27" i="1" s="1"/>
  <c r="L31" i="1"/>
  <c r="O31" i="1" s="1"/>
  <c r="L33" i="1"/>
  <c r="N30" i="1"/>
  <c r="O30" i="1" s="1"/>
  <c r="X30" i="1"/>
  <c r="Y30" i="1" s="1"/>
  <c r="V33" i="1"/>
  <c r="V31" i="1"/>
  <c r="Y31" i="1" s="1"/>
  <c r="L34" i="1" l="1"/>
  <c r="O34" i="1" s="1"/>
  <c r="N33" i="1"/>
  <c r="O33" i="1" s="1"/>
  <c r="AA31" i="1"/>
  <c r="AD31" i="1" s="1"/>
  <c r="AA33" i="1"/>
  <c r="AC30" i="1"/>
  <c r="AD30" i="1" s="1"/>
  <c r="X33" i="1"/>
  <c r="Y33" i="1" s="1"/>
  <c r="V34" i="1"/>
  <c r="Y34" i="1" s="1"/>
  <c r="D30" i="1"/>
  <c r="E30" i="1" s="1"/>
  <c r="B33" i="1"/>
  <c r="B31" i="1"/>
  <c r="E31" i="1" s="1"/>
  <c r="I33" i="1"/>
  <c r="J33" i="1" s="1"/>
  <c r="G34" i="1"/>
  <c r="J34" i="1" s="1"/>
  <c r="D33" i="1" l="1"/>
  <c r="E33" i="1" s="1"/>
  <c r="B34" i="1"/>
  <c r="E34" i="1" s="1"/>
  <c r="AA34" i="1"/>
  <c r="AD34" i="1" s="1"/>
  <c r="AC33" i="1"/>
  <c r="AD33" i="1" s="1"/>
</calcChain>
</file>

<file path=xl/sharedStrings.xml><?xml version="1.0" encoding="utf-8"?>
<sst xmlns="http://schemas.openxmlformats.org/spreadsheetml/2006/main" count="115" uniqueCount="77">
  <si>
    <t>CAR</t>
  </si>
  <si>
    <t>(In Thousand)</t>
  </si>
  <si>
    <t>ABRECO</t>
  </si>
  <si>
    <t>BENECO</t>
  </si>
  <si>
    <t>IFELCO</t>
  </si>
  <si>
    <t>KAELCO</t>
  </si>
  <si>
    <t>MOPRECO</t>
  </si>
  <si>
    <t xml:space="preserve">       T O T A L</t>
  </si>
  <si>
    <t>Inc. / (Dec)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</si>
  <si>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</si>
  <si>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</si>
  <si>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</si>
  <si>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</si>
  <si>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</si>
  <si>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</si>
  <si>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</t>
  </si>
  <si>
    <t xml:space="preserve">            Value Added Tax</t>
  </si>
  <si>
    <t xml:space="preserve">            Other Taxes</t>
  </si>
  <si>
    <t xml:space="preserve">            Others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</si>
  <si>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</si>
  <si>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</si>
  <si>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</si>
  <si>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</si>
  <si>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</si>
  <si>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</si>
  <si>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</si>
  <si>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</si>
  <si>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</si>
  <si>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</si>
  <si>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</si>
  <si>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</si>
  <si>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</si>
  <si>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 General Fund</t>
  </si>
  <si>
    <t xml:space="preserve">  Sinking Fund-Loan Fund  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</si>
  <si>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</si>
  <si>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</si>
  <si>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</si>
  <si>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</si>
  <si>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</si>
  <si>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</si>
  <si>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</si>
  <si>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</si>
  <si>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</si>
  <si>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</si>
  <si>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</si>
  <si>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</si>
  <si>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</si>
  <si>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</si>
  <si>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</si>
  <si>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</si>
  <si>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</si>
  <si>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</si>
  <si>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</si>
  <si>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</si>
  <si>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</si>
  <si>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</si>
  <si>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</si>
  <si>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</si>
  <si>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</si>
  <si>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</si>
  <si>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(%)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</si>
  <si>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</si>
  <si>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</si>
  <si>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</si>
  <si>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</si>
  <si>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</si>
  <si>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</si>
  <si>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</si>
  <si>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</si>
  <si>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</si>
  <si>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C- Extra Large</t>
  </si>
  <si>
    <t>AA - Mega Large</t>
  </si>
  <si>
    <t>A - Extra Large</t>
  </si>
  <si>
    <t>B - Extra Large</t>
  </si>
  <si>
    <t>AAA - Extra Large</t>
  </si>
  <si>
    <t>*Average Collection Efficiency Includes outstanding power bills of member-consumer-owners</t>
  </si>
  <si>
    <t xml:space="preserve">  Average Collection Efficiency (%)*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</si>
</sst>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_)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1" applyNumberFormat="1" applyFont="1"/>
    <xf numFmtId="164" fontId="2" fillId="0" borderId="0" xfId="0" applyNumberFormat="1" applyFont="1"/>
    <xf numFmtId="43" fontId="2" fillId="0" borderId="0" xfId="1" applyNumberFormat="1" applyFont="1" applyFill="1"/>
    <xf numFmtId="164" fontId="2" fillId="0" borderId="0" xfId="1" applyNumberFormat="1" applyFont="1" applyFill="1"/>
    <xf numFmtId="43" fontId="2" fillId="0" borderId="0" xfId="1" applyFont="1" applyFill="1"/>
    <xf numFmtId="165" fontId="2" fillId="0" borderId="0" xfId="0" applyNumberFormat="1" applyFont="1"/>
    <xf numFmtId="164" fontId="2" fillId="0" borderId="0" xfId="1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164" fontId="8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/>
    <xf numFmtId="43" fontId="8" fillId="0" borderId="0" xfId="0" applyNumberFormat="1" applyFont="1" applyAlignment="1">
      <alignment horizontal="left"/>
    </xf>
    <xf numFmtId="43" fontId="2" fillId="0" borderId="0" xfId="1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left"/>
    </xf>
    <xf numFmtId="43" fontId="2" fillId="0" borderId="0" xfId="0" applyNumberFormat="1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AKI%20F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AA\USB%201\MARCH%202020%20FILES%20(KPS%20&amp;%20FP)\TREASURY\2022\EC%20Outstanding_June2022_MCS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GIE%20FILES\2020%20WORKING%20DATA%20DURING%20ECQ%20&amp;%20MECQ\2020%20Financial%20Profile\NEA%20TREASURY\NEA%20TREASURY\Status%20of%20Loan%20repayments%20-%20June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GIE%20FILES\2021%20WORKING%20DATA%20MECQ\2021%20KPS%20EC%20CLASS\JUNE%202021%20FP%20CE%20CLASS\FINANCIAL%20PROFILE%20JUNE%202021\work%20from%20home\reference\ECFMSS\2020%20Financial%20Profile\March%202019%20Financi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19">
          <cell r="D19">
            <v>83377.669139999998</v>
          </cell>
          <cell r="E19">
            <v>83377.667130000002</v>
          </cell>
          <cell r="F19">
            <v>2.0099999965168536E-3</v>
          </cell>
          <cell r="I19">
            <v>5.9872765800582392E-7</v>
          </cell>
          <cell r="K19">
            <v>65774.549149999992</v>
          </cell>
        </row>
        <row r="20">
          <cell r="D20">
            <v>178930.19840999998</v>
          </cell>
          <cell r="E20">
            <v>178930.19840999998</v>
          </cell>
          <cell r="F20">
            <v>0</v>
          </cell>
          <cell r="I20">
            <v>0</v>
          </cell>
          <cell r="K20">
            <v>108579.96342</v>
          </cell>
        </row>
        <row r="21">
          <cell r="D21">
            <v>26319.774140000001</v>
          </cell>
          <cell r="E21">
            <v>26319.793519999999</v>
          </cell>
          <cell r="F21">
            <v>-1.9379999997909181E-2</v>
          </cell>
          <cell r="I21">
            <v>-4.3169409857481212E-5</v>
          </cell>
          <cell r="K21">
            <v>440.10962000000001</v>
          </cell>
        </row>
        <row r="22">
          <cell r="D22">
            <v>36844.368549999999</v>
          </cell>
          <cell r="E22">
            <v>36844.47436</v>
          </cell>
          <cell r="F22">
            <v>-0.10581000000092899</v>
          </cell>
          <cell r="I22">
            <v>-5.9730627908800854E-5</v>
          </cell>
          <cell r="K22">
            <v>21391.974719999998</v>
          </cell>
        </row>
        <row r="23">
          <cell r="D23">
            <v>135143.66574999999</v>
          </cell>
          <cell r="E23">
            <v>138400.99425999998</v>
          </cell>
          <cell r="F23">
            <v>-3257.3285099999921</v>
          </cell>
          <cell r="I23">
            <v>-2.1263212346955509</v>
          </cell>
          <cell r="K23">
            <v>22592.273739999997</v>
          </cell>
        </row>
        <row r="24">
          <cell r="I24">
            <v>-0.3287320945575648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CURRENT"/>
      <sheetName val="ADVANCE"/>
      <sheetName val="NO ACCT"/>
      <sheetName val="SUMMARY-NEA"/>
      <sheetName val="OUTSTANDING"/>
      <sheetName val="status"/>
      <sheetName val="financial profile(mcso)"/>
      <sheetName val="NEA-BIT_FOR UPLOAD"/>
      <sheetName val="NEA-B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0">
          <cell r="D20">
            <v>167665.70047000001</v>
          </cell>
          <cell r="E20">
            <v>164866.00346000001</v>
          </cell>
          <cell r="F20">
            <v>2799.6970100000035</v>
          </cell>
          <cell r="I20">
            <v>0.99998857389411755</v>
          </cell>
          <cell r="K20">
            <v>119174.47843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2">
          <cell r="M22">
            <v>-0.20396999999866239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/>
      <sheetData sheetId="1" refreshError="1"/>
      <sheetData sheetId="2" refreshError="1">
        <row r="97">
          <cell r="Z97">
            <v>253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91"/>
  <sheetViews>
    <sheetView tabSelected="1" zoomScale="70" zoomScaleNormal="70" zoomScaleSheetLayoutView="80" workbookViewId="0">
      <pane xSplit="1" ySplit="10" topLeftCell="B68" activePane="bottomRight" state="frozen"/>
      <selection activeCell="C83" sqref="C83"/>
      <selection pane="topRight" activeCell="C83" sqref="C83"/>
      <selection pane="bottomLeft" activeCell="C83" sqref="C83"/>
      <selection pane="bottomRight" activeCell="A74" sqref="A74"/>
    </sheetView>
  </sheetViews>
  <sheetFormatPr defaultColWidth="12.5546875" defaultRowHeight="15" x14ac:dyDescent="0.25"/>
  <cols>
    <col min="1" max="1" width="38.6640625" style="2" customWidth="1"/>
    <col min="2" max="3" width="14.33203125" style="2" customWidth="1"/>
    <col min="4" max="4" width="13.88671875" style="2" customWidth="1"/>
    <col min="5" max="5" width="14.33203125" style="2" bestFit="1" customWidth="1"/>
    <col min="6" max="6" width="1.5546875" style="2" customWidth="1"/>
    <col min="7" max="8" width="16.109375" style="2" bestFit="1" customWidth="1"/>
    <col min="9" max="9" width="14.33203125" style="2" bestFit="1" customWidth="1"/>
    <col min="10" max="10" width="10.5546875" style="2" customWidth="1"/>
    <col min="11" max="11" width="1.6640625" style="2" customWidth="1"/>
    <col min="12" max="13" width="14.33203125" style="2" customWidth="1"/>
    <col min="14" max="14" width="13.88671875" style="2" customWidth="1"/>
    <col min="15" max="15" width="10.5546875" style="2" customWidth="1"/>
    <col min="16" max="16" width="1.44140625" style="2" customWidth="1"/>
    <col min="17" max="18" width="14.33203125" style="2" customWidth="1"/>
    <col min="19" max="19" width="12.88671875" style="2" bestFit="1" customWidth="1"/>
    <col min="20" max="20" width="12.33203125" style="2" bestFit="1" customWidth="1"/>
    <col min="21" max="21" width="1.44140625" style="2" customWidth="1"/>
    <col min="22" max="23" width="14.33203125" style="2" customWidth="1"/>
    <col min="24" max="24" width="13.88671875" style="2" bestFit="1" customWidth="1"/>
    <col min="25" max="25" width="11.5546875" style="2" bestFit="1" customWidth="1"/>
    <col min="26" max="26" width="1.109375" style="2" customWidth="1"/>
    <col min="27" max="28" width="16.109375" style="2" customWidth="1"/>
    <col min="29" max="29" width="14.33203125" style="2" bestFit="1" customWidth="1"/>
    <col min="30" max="30" width="10.5546875" style="2" customWidth="1"/>
    <col min="31" max="38" width="14.109375" style="2" customWidth="1"/>
    <col min="39" max="16384" width="12.5546875" style="2"/>
  </cols>
  <sheetData>
    <row r="1" spans="1:34" ht="17.100000000000001" customHeight="1" x14ac:dyDescent="0.3">
      <c r="A1" s="1" t="s">
        <v>0</v>
      </c>
    </row>
    <row r="2" spans="1:34" ht="15.6" x14ac:dyDescent="0.3">
      <c r="A2" s="1" t="str">
        <f>+[4]REG1!A2</f>
        <v>Financial Profile as of June 30, 2023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6" x14ac:dyDescent="0.3">
      <c r="A3" s="1" t="str">
        <f>+[4]REG1!A3</f>
        <v>With Comparative Figures as of June 30, 2022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7.100000000000001" customHeight="1" x14ac:dyDescent="0.3">
      <c r="A4" s="4" t="s">
        <v>1</v>
      </c>
    </row>
    <row r="5" spans="1:34" ht="15.6" x14ac:dyDescent="0.3">
      <c r="B5" s="32"/>
      <c r="C5" s="32"/>
      <c r="D5" s="32"/>
      <c r="E5" s="32"/>
      <c r="F5" s="5"/>
      <c r="G5" s="6"/>
      <c r="H5" s="6"/>
      <c r="I5" s="7"/>
      <c r="J5" s="7"/>
      <c r="K5" s="8"/>
      <c r="L5" s="32"/>
      <c r="M5" s="32"/>
      <c r="N5" s="32"/>
      <c r="O5" s="32"/>
      <c r="P5" s="8"/>
      <c r="Q5" s="32"/>
      <c r="R5" s="32"/>
      <c r="S5" s="32"/>
      <c r="T5" s="32"/>
      <c r="U5" s="8"/>
      <c r="V5" s="32"/>
      <c r="W5" s="32"/>
      <c r="X5" s="32"/>
      <c r="Y5" s="32"/>
      <c r="Z5" s="3"/>
      <c r="AA5" s="32"/>
      <c r="AB5" s="32"/>
      <c r="AC5" s="32"/>
      <c r="AD5" s="32"/>
    </row>
    <row r="6" spans="1:34" ht="2.25" customHeight="1" x14ac:dyDescent="0.25">
      <c r="F6" s="9"/>
      <c r="G6" s="9"/>
      <c r="H6" s="9"/>
      <c r="I6" s="9"/>
      <c r="J6" s="9"/>
    </row>
    <row r="7" spans="1:34" ht="15.6" x14ac:dyDescent="0.3">
      <c r="B7" s="32" t="s">
        <v>2</v>
      </c>
      <c r="C7" s="32"/>
      <c r="D7" s="32"/>
      <c r="E7" s="32"/>
      <c r="F7" s="34" t="s">
        <v>3</v>
      </c>
      <c r="G7" s="34"/>
      <c r="H7" s="34"/>
      <c r="I7" s="34"/>
      <c r="J7" s="34"/>
      <c r="K7" s="8"/>
      <c r="L7" s="32" t="s">
        <v>4</v>
      </c>
      <c r="M7" s="32"/>
      <c r="N7" s="32"/>
      <c r="O7" s="32"/>
      <c r="P7" s="8"/>
      <c r="Q7" s="32" t="s">
        <v>5</v>
      </c>
      <c r="R7" s="32"/>
      <c r="S7" s="32"/>
      <c r="T7" s="32"/>
      <c r="U7" s="8"/>
      <c r="V7" s="32" t="s">
        <v>6</v>
      </c>
      <c r="W7" s="32"/>
      <c r="X7" s="32"/>
      <c r="Y7" s="32"/>
      <c r="Z7" s="3"/>
      <c r="AA7" s="32" t="s">
        <v>7</v>
      </c>
      <c r="AB7" s="32"/>
      <c r="AC7" s="32"/>
      <c r="AD7" s="32"/>
    </row>
    <row r="8" spans="1:34" ht="9.9" customHeight="1" x14ac:dyDescent="0.3">
      <c r="B8" s="3"/>
      <c r="C8" s="3"/>
      <c r="G8" s="3"/>
      <c r="H8" s="3"/>
      <c r="L8" s="3"/>
      <c r="M8" s="3"/>
      <c r="Q8" s="3"/>
      <c r="R8" s="3"/>
      <c r="V8" s="3"/>
      <c r="W8" s="3"/>
      <c r="AA8" s="3"/>
      <c r="AB8" s="3"/>
    </row>
    <row r="9" spans="1:34" ht="20.100000000000001" customHeight="1" x14ac:dyDescent="0.25">
      <c r="B9" s="10">
        <v>2023</v>
      </c>
      <c r="C9" s="10">
        <v>2022</v>
      </c>
      <c r="D9" s="33" t="s">
        <v>8</v>
      </c>
      <c r="E9" s="33"/>
      <c r="G9" s="10">
        <v>2023</v>
      </c>
      <c r="H9" s="10">
        <v>2022</v>
      </c>
      <c r="I9" s="33" t="s">
        <v>8</v>
      </c>
      <c r="J9" s="33"/>
      <c r="K9" s="10"/>
      <c r="L9" s="10">
        <v>2023</v>
      </c>
      <c r="M9" s="10">
        <v>2022</v>
      </c>
      <c r="N9" s="33" t="s">
        <v>8</v>
      </c>
      <c r="O9" s="33"/>
      <c r="P9" s="10"/>
      <c r="Q9" s="10">
        <v>2023</v>
      </c>
      <c r="R9" s="10">
        <v>2022</v>
      </c>
      <c r="S9" s="33" t="s">
        <v>8</v>
      </c>
      <c r="T9" s="33"/>
      <c r="U9" s="10"/>
      <c r="V9" s="10">
        <v>2023</v>
      </c>
      <c r="W9" s="10">
        <v>2022</v>
      </c>
      <c r="X9" s="33" t="s">
        <v>8</v>
      </c>
      <c r="Y9" s="33"/>
      <c r="AA9" s="10">
        <v>2023</v>
      </c>
      <c r="AB9" s="10">
        <v>2022</v>
      </c>
      <c r="AC9" s="33" t="s">
        <v>8</v>
      </c>
      <c r="AD9" s="33"/>
    </row>
    <row r="10" spans="1:34" ht="20.100000000000001" customHeight="1" x14ac:dyDescent="0.25">
      <c r="B10" s="10" t="s">
        <v>9</v>
      </c>
      <c r="C10" s="10" t="s">
        <v>9</v>
      </c>
      <c r="D10" s="10" t="s">
        <v>10</v>
      </c>
      <c r="E10" s="10" t="s">
        <v>11</v>
      </c>
      <c r="G10" s="10" t="s">
        <v>9</v>
      </c>
      <c r="H10" s="10" t="s">
        <v>9</v>
      </c>
      <c r="I10" s="10" t="s">
        <v>10</v>
      </c>
      <c r="J10" s="10" t="s">
        <v>11</v>
      </c>
      <c r="K10" s="10"/>
      <c r="L10" s="10" t="s">
        <v>9</v>
      </c>
      <c r="M10" s="10" t="s">
        <v>9</v>
      </c>
      <c r="N10" s="10" t="s">
        <v>10</v>
      </c>
      <c r="O10" s="10" t="s">
        <v>11</v>
      </c>
      <c r="P10" s="10"/>
      <c r="Q10" s="10" t="s">
        <v>9</v>
      </c>
      <c r="R10" s="10" t="s">
        <v>9</v>
      </c>
      <c r="S10" s="10" t="s">
        <v>10</v>
      </c>
      <c r="T10" s="10" t="s">
        <v>11</v>
      </c>
      <c r="U10" s="10"/>
      <c r="V10" s="10" t="s">
        <v>9</v>
      </c>
      <c r="W10" s="10" t="s">
        <v>9</v>
      </c>
      <c r="X10" s="10" t="s">
        <v>10</v>
      </c>
      <c r="Y10" s="10" t="s">
        <v>11</v>
      </c>
      <c r="AA10" s="10" t="s">
        <v>9</v>
      </c>
      <c r="AB10" s="10" t="s">
        <v>9</v>
      </c>
      <c r="AC10" s="10" t="s">
        <v>10</v>
      </c>
      <c r="AD10" s="10" t="s">
        <v>11</v>
      </c>
    </row>
    <row r="11" spans="1:34" ht="15" customHeight="1" x14ac:dyDescent="0.25"/>
    <row r="12" spans="1:34" ht="15.6" x14ac:dyDescent="0.3">
      <c r="A12" s="1" t="s">
        <v>12</v>
      </c>
    </row>
    <row r="13" spans="1:34" ht="9.9" customHeight="1" x14ac:dyDescent="0.25"/>
    <row r="14" spans="1:34" s="13" customFormat="1" ht="15" customHeight="1" x14ac:dyDescent="0.25">
      <c r="A14" s="11" t="s">
        <v>13</v>
      </c>
      <c r="B14" s="12">
        <v>517350.91992000001</v>
      </c>
      <c r="C14" s="12">
        <v>475173.25</v>
      </c>
      <c r="D14" s="12">
        <f t="shared" ref="D14:D23" si="0">B14-C14</f>
        <v>42177.669920000015</v>
      </c>
      <c r="E14" s="12">
        <f t="shared" ref="E14:E23" si="1">D14/C14*100</f>
        <v>8.8762719534401437</v>
      </c>
      <c r="F14" s="12"/>
      <c r="G14" s="12">
        <v>2427283.5030000005</v>
      </c>
      <c r="H14" s="12">
        <v>2037585.2125900001</v>
      </c>
      <c r="I14" s="12">
        <f t="shared" ref="I14:I23" si="2">G14-H14</f>
        <v>389698.29041000037</v>
      </c>
      <c r="J14" s="12">
        <f t="shared" ref="J14:J23" si="3">I14/H14*100</f>
        <v>19.125496592834516</v>
      </c>
      <c r="K14" s="12"/>
      <c r="L14" s="12">
        <v>184804.96022999997</v>
      </c>
      <c r="M14" s="12">
        <v>199492.61</v>
      </c>
      <c r="N14" s="12">
        <f t="shared" ref="N14:N23" si="4">L14-M14</f>
        <v>-14687.649770000018</v>
      </c>
      <c r="O14" s="12">
        <f t="shared" ref="O14:O23" si="5">N14/M14*100</f>
        <v>-7.3625031874614404</v>
      </c>
      <c r="P14" s="12"/>
      <c r="Q14" s="12">
        <v>448648.32675000001</v>
      </c>
      <c r="R14" s="12">
        <v>391192.38</v>
      </c>
      <c r="S14" s="12">
        <f t="shared" ref="S14:S23" si="6">Q14-R14</f>
        <v>57455.946750000003</v>
      </c>
      <c r="T14" s="12">
        <f t="shared" ref="T14:T23" si="7">S14/R14*100</f>
        <v>14.687389041166906</v>
      </c>
      <c r="U14" s="12"/>
      <c r="V14" s="12">
        <v>216008.74219999998</v>
      </c>
      <c r="W14" s="12">
        <v>217827.09</v>
      </c>
      <c r="X14" s="12">
        <f t="shared" ref="X14:X23" si="8">V14-W14</f>
        <v>-1818.3478000000177</v>
      </c>
      <c r="Y14" s="12">
        <f t="shared" ref="Y14:Y23" si="9">X14/W14*100</f>
        <v>-0.83476660318054008</v>
      </c>
      <c r="Z14" s="12"/>
      <c r="AA14" s="12">
        <f>+B14+G14+V14+L14+Q14</f>
        <v>3794096.4521000008</v>
      </c>
      <c r="AB14" s="12">
        <f>+C14+H14+W14+M14+R14</f>
        <v>3321270.5425899997</v>
      </c>
      <c r="AC14" s="12">
        <f t="shared" ref="AC14:AC19" si="10">AA14-AB14</f>
        <v>472825.90951000107</v>
      </c>
      <c r="AD14" s="12">
        <f t="shared" ref="AD14:AD23" si="11">AC14/AB14*100</f>
        <v>14.236296123629877</v>
      </c>
    </row>
    <row r="15" spans="1:34" s="13" customFormat="1" ht="15" customHeight="1" x14ac:dyDescent="0.25">
      <c r="A15" s="11" t="s">
        <v>14</v>
      </c>
      <c r="B15" s="12">
        <v>13145.12888</v>
      </c>
      <c r="C15" s="12">
        <v>12989.49</v>
      </c>
      <c r="D15" s="12">
        <f t="shared" si="0"/>
        <v>155.63888000000043</v>
      </c>
      <c r="E15" s="12">
        <f t="shared" si="1"/>
        <v>1.1981908450601251</v>
      </c>
      <c r="F15" s="12"/>
      <c r="G15" s="12">
        <v>54256.190310000005</v>
      </c>
      <c r="H15" s="12">
        <v>48999.339860000007</v>
      </c>
      <c r="I15" s="12">
        <f t="shared" si="2"/>
        <v>5256.8504499999981</v>
      </c>
      <c r="J15" s="12">
        <f t="shared" si="3"/>
        <v>10.728410760266918</v>
      </c>
      <c r="K15" s="12"/>
      <c r="L15" s="12">
        <v>9250.1103299999995</v>
      </c>
      <c r="M15" s="12">
        <v>8297.11</v>
      </c>
      <c r="N15" s="12">
        <f t="shared" si="4"/>
        <v>953.00032999999894</v>
      </c>
      <c r="O15" s="12">
        <f t="shared" si="5"/>
        <v>11.485931004892052</v>
      </c>
      <c r="P15" s="12"/>
      <c r="Q15" s="12">
        <v>14353.59274</v>
      </c>
      <c r="R15" s="12">
        <v>13862.76</v>
      </c>
      <c r="S15" s="12">
        <f t="shared" si="6"/>
        <v>490.83273999999983</v>
      </c>
      <c r="T15" s="12">
        <f t="shared" si="7"/>
        <v>3.5406566946264659</v>
      </c>
      <c r="U15" s="12"/>
      <c r="V15" s="12">
        <v>6496.1605899999995</v>
      </c>
      <c r="W15" s="12">
        <v>6473.65</v>
      </c>
      <c r="X15" s="12">
        <f t="shared" si="8"/>
        <v>22.510589999999866</v>
      </c>
      <c r="Y15" s="12">
        <f t="shared" si="9"/>
        <v>0.34772639855413662</v>
      </c>
      <c r="Z15" s="12"/>
      <c r="AA15" s="12">
        <f t="shared" ref="AA15:AB19" si="12">+B15+G15+V15+L15+Q15</f>
        <v>97501.182850000012</v>
      </c>
      <c r="AB15" s="12">
        <f t="shared" si="12"/>
        <v>90622.349860000002</v>
      </c>
      <c r="AC15" s="12">
        <f t="shared" si="10"/>
        <v>6878.8329900000099</v>
      </c>
      <c r="AD15" s="12">
        <f t="shared" si="11"/>
        <v>7.5906583758056714</v>
      </c>
    </row>
    <row r="16" spans="1:34" s="13" customFormat="1" ht="12.75" customHeight="1" x14ac:dyDescent="0.25">
      <c r="A16" s="11" t="s">
        <v>15</v>
      </c>
      <c r="B16" s="12">
        <v>7863.1183199999996</v>
      </c>
      <c r="C16" s="12">
        <v>9641.59</v>
      </c>
      <c r="D16" s="12">
        <f t="shared" si="0"/>
        <v>-1778.4716800000006</v>
      </c>
      <c r="E16" s="12">
        <f t="shared" si="1"/>
        <v>-18.445833934029558</v>
      </c>
      <c r="F16" s="12"/>
      <c r="G16" s="12">
        <v>55503.415919999999</v>
      </c>
      <c r="H16" s="12">
        <v>66634.44084000001</v>
      </c>
      <c r="I16" s="12">
        <f t="shared" si="2"/>
        <v>-11131.024920000011</v>
      </c>
      <c r="J16" s="12">
        <f t="shared" si="3"/>
        <v>-16.704612179049253</v>
      </c>
      <c r="K16" s="12"/>
      <c r="L16" s="12">
        <v>4155.0898399999996</v>
      </c>
      <c r="M16" s="12">
        <v>4631.67</v>
      </c>
      <c r="N16" s="12">
        <f t="shared" si="4"/>
        <v>-476.58016000000043</v>
      </c>
      <c r="O16" s="12">
        <f t="shared" si="5"/>
        <v>-10.28959662497545</v>
      </c>
      <c r="P16" s="12"/>
      <c r="Q16" s="12">
        <v>6476.2963899999995</v>
      </c>
      <c r="R16" s="12">
        <v>7714.88</v>
      </c>
      <c r="S16" s="12">
        <f t="shared" si="6"/>
        <v>-1238.5836100000006</v>
      </c>
      <c r="T16" s="12">
        <f t="shared" si="7"/>
        <v>-16.05447667364885</v>
      </c>
      <c r="U16" s="12"/>
      <c r="V16" s="12">
        <v>2888.35653</v>
      </c>
      <c r="W16" s="12">
        <v>3512.38</v>
      </c>
      <c r="X16" s="12">
        <f t="shared" si="8"/>
        <v>-624.02347000000009</v>
      </c>
      <c r="Y16" s="12">
        <f t="shared" si="9"/>
        <v>-17.766399706182135</v>
      </c>
      <c r="Z16" s="12"/>
      <c r="AA16" s="12">
        <f t="shared" si="12"/>
        <v>76886.277000000002</v>
      </c>
      <c r="AB16" s="12">
        <f t="shared" si="12"/>
        <v>92134.960840000014</v>
      </c>
      <c r="AC16" s="12">
        <f t="shared" si="10"/>
        <v>-15248.683840000012</v>
      </c>
      <c r="AD16" s="12">
        <f t="shared" si="11"/>
        <v>-16.550377512484772</v>
      </c>
    </row>
    <row r="17" spans="1:31" s="13" customFormat="1" ht="15" customHeight="1" x14ac:dyDescent="0.25">
      <c r="A17" s="11" t="s">
        <v>16</v>
      </c>
      <c r="B17" s="12">
        <v>39819.693670000008</v>
      </c>
      <c r="C17" s="12">
        <v>40158.92</v>
      </c>
      <c r="D17" s="12">
        <f t="shared" si="0"/>
        <v>-339.22632999999041</v>
      </c>
      <c r="E17" s="12">
        <f t="shared" si="1"/>
        <v>-0.84470979299241711</v>
      </c>
      <c r="F17" s="12"/>
      <c r="G17" s="12">
        <v>247729.23384</v>
      </c>
      <c r="H17" s="12">
        <v>207893.42442</v>
      </c>
      <c r="I17" s="12">
        <f t="shared" si="2"/>
        <v>39835.809420000005</v>
      </c>
      <c r="J17" s="12">
        <f t="shared" si="3"/>
        <v>19.161649547664901</v>
      </c>
      <c r="K17" s="12"/>
      <c r="L17" s="12">
        <v>6027.4387399999996</v>
      </c>
      <c r="M17" s="12">
        <v>5447.48</v>
      </c>
      <c r="N17" s="12">
        <f t="shared" si="4"/>
        <v>579.95874000000003</v>
      </c>
      <c r="O17" s="12">
        <f t="shared" si="5"/>
        <v>10.646367494694795</v>
      </c>
      <c r="P17" s="12"/>
      <c r="Q17" s="12">
        <v>0</v>
      </c>
      <c r="R17" s="12">
        <v>0</v>
      </c>
      <c r="S17" s="12">
        <f t="shared" si="6"/>
        <v>0</v>
      </c>
      <c r="T17" s="12"/>
      <c r="U17" s="12"/>
      <c r="V17" s="12">
        <v>20562.796580000002</v>
      </c>
      <c r="W17" s="12">
        <v>20689.41</v>
      </c>
      <c r="X17" s="12">
        <f t="shared" si="8"/>
        <v>-126.61341999999786</v>
      </c>
      <c r="Y17" s="12">
        <f t="shared" si="9"/>
        <v>-0.61197211520288819</v>
      </c>
      <c r="Z17" s="12"/>
      <c r="AA17" s="12">
        <f t="shared" si="12"/>
        <v>314139.16283000004</v>
      </c>
      <c r="AB17" s="12">
        <f t="shared" si="12"/>
        <v>274189.23441999994</v>
      </c>
      <c r="AC17" s="12">
        <f t="shared" si="10"/>
        <v>39949.92841000011</v>
      </c>
      <c r="AD17" s="12">
        <f t="shared" si="11"/>
        <v>14.570203127962808</v>
      </c>
    </row>
    <row r="18" spans="1:31" s="13" customFormat="1" ht="15" customHeight="1" x14ac:dyDescent="0.25">
      <c r="A18" s="11" t="s">
        <v>17</v>
      </c>
      <c r="B18" s="12">
        <v>0</v>
      </c>
      <c r="C18" s="12">
        <v>0</v>
      </c>
      <c r="D18" s="12">
        <f t="shared" si="0"/>
        <v>0</v>
      </c>
      <c r="E18" s="12">
        <v>0</v>
      </c>
      <c r="F18" s="12"/>
      <c r="G18" s="12">
        <v>0</v>
      </c>
      <c r="H18" s="12">
        <v>0</v>
      </c>
      <c r="I18" s="12">
        <f t="shared" si="2"/>
        <v>0</v>
      </c>
      <c r="J18" s="12">
        <v>0</v>
      </c>
      <c r="K18" s="12"/>
      <c r="L18" s="12">
        <v>0</v>
      </c>
      <c r="M18" s="12">
        <v>0</v>
      </c>
      <c r="N18" s="12">
        <f t="shared" si="4"/>
        <v>0</v>
      </c>
      <c r="O18" s="12">
        <v>0</v>
      </c>
      <c r="P18" s="12"/>
      <c r="Q18" s="12">
        <v>0</v>
      </c>
      <c r="R18" s="12">
        <v>738.54</v>
      </c>
      <c r="S18" s="12">
        <f t="shared" si="6"/>
        <v>-738.54</v>
      </c>
      <c r="T18" s="12">
        <f t="shared" si="7"/>
        <v>-100</v>
      </c>
      <c r="U18" s="12"/>
      <c r="V18" s="12">
        <v>163.06247000000002</v>
      </c>
      <c r="W18" s="12">
        <v>0</v>
      </c>
      <c r="X18" s="12">
        <f t="shared" si="8"/>
        <v>163.06247000000002</v>
      </c>
      <c r="Y18" s="15">
        <f t="shared" ref="Y18:Y19" si="13">IFERROR(X18/W18*100,0)</f>
        <v>0</v>
      </c>
      <c r="Z18" s="12"/>
      <c r="AA18" s="12">
        <f t="shared" si="12"/>
        <v>163.06247000000002</v>
      </c>
      <c r="AB18" s="12">
        <f t="shared" si="12"/>
        <v>738.54</v>
      </c>
      <c r="AC18" s="12">
        <f t="shared" si="10"/>
        <v>-575.47752999999989</v>
      </c>
      <c r="AD18" s="12">
        <f t="shared" si="11"/>
        <v>-77.920969751130599</v>
      </c>
    </row>
    <row r="19" spans="1:31" s="13" customFormat="1" ht="15" customHeight="1" x14ac:dyDescent="0.25">
      <c r="A19" s="11" t="s">
        <v>18</v>
      </c>
      <c r="B19" s="12">
        <v>0</v>
      </c>
      <c r="C19" s="12">
        <v>0</v>
      </c>
      <c r="D19" s="12">
        <f t="shared" si="0"/>
        <v>0</v>
      </c>
      <c r="E19" s="12">
        <v>0</v>
      </c>
      <c r="F19" s="12"/>
      <c r="G19" s="12">
        <v>0</v>
      </c>
      <c r="H19" s="12">
        <v>0</v>
      </c>
      <c r="I19" s="12">
        <f t="shared" si="2"/>
        <v>0</v>
      </c>
      <c r="J19" s="12">
        <v>0</v>
      </c>
      <c r="K19" s="12"/>
      <c r="L19" s="12">
        <v>0</v>
      </c>
      <c r="M19" s="12">
        <v>0</v>
      </c>
      <c r="N19" s="12">
        <f t="shared" si="4"/>
        <v>0</v>
      </c>
      <c r="O19" s="12">
        <v>0</v>
      </c>
      <c r="P19" s="12"/>
      <c r="Q19" s="12">
        <v>510.55898000000002</v>
      </c>
      <c r="R19" s="12">
        <v>3539.73</v>
      </c>
      <c r="S19" s="12">
        <f t="shared" si="6"/>
        <v>-3029.1710199999998</v>
      </c>
      <c r="T19" s="12">
        <f t="shared" si="7"/>
        <v>-85.576329833066353</v>
      </c>
      <c r="U19" s="12"/>
      <c r="V19" s="12">
        <v>0</v>
      </c>
      <c r="W19" s="12">
        <v>0</v>
      </c>
      <c r="X19" s="12">
        <f t="shared" si="8"/>
        <v>0</v>
      </c>
      <c r="Y19" s="15">
        <f t="shared" si="13"/>
        <v>0</v>
      </c>
      <c r="Z19" s="12"/>
      <c r="AA19" s="12">
        <f t="shared" si="12"/>
        <v>510.55898000000002</v>
      </c>
      <c r="AB19" s="12">
        <f t="shared" si="12"/>
        <v>3539.73</v>
      </c>
      <c r="AC19" s="12">
        <f t="shared" si="10"/>
        <v>-3029.1710199999998</v>
      </c>
      <c r="AD19" s="12">
        <f t="shared" si="11"/>
        <v>-85.576329833066353</v>
      </c>
    </row>
    <row r="20" spans="1:31" s="13" customFormat="1" ht="15" customHeight="1" x14ac:dyDescent="0.25">
      <c r="A20" s="11" t="s">
        <v>19</v>
      </c>
      <c r="B20" s="15">
        <f>B14-B15-B16-B17-B18-B19</f>
        <v>456522.97905000002</v>
      </c>
      <c r="C20" s="15">
        <f>C14-C15-C16-C17-C18-C19</f>
        <v>412383.25</v>
      </c>
      <c r="D20" s="15">
        <f t="shared" si="0"/>
        <v>44139.729050000024</v>
      </c>
      <c r="E20" s="15">
        <f t="shared" si="1"/>
        <v>10.703569810364515</v>
      </c>
      <c r="F20" s="15"/>
      <c r="G20" s="15">
        <f>G14-G15-G16-G17-G18-G19</f>
        <v>2069794.6629300006</v>
      </c>
      <c r="H20" s="15">
        <f>H14-H15-H16-H17-H18-H19</f>
        <v>1714058.0074700001</v>
      </c>
      <c r="I20" s="15">
        <f t="shared" si="2"/>
        <v>355736.6554600005</v>
      </c>
      <c r="J20" s="15">
        <f t="shared" si="3"/>
        <v>20.754061642585729</v>
      </c>
      <c r="K20" s="15"/>
      <c r="L20" s="15">
        <f>L14-L15-L16-L17-L18-L19</f>
        <v>165372.32131999996</v>
      </c>
      <c r="M20" s="15">
        <f>M14-M15-M16-M17-M18-M19</f>
        <v>181116.34999999998</v>
      </c>
      <c r="N20" s="15">
        <f t="shared" si="4"/>
        <v>-15744.028680000018</v>
      </c>
      <c r="O20" s="15">
        <f t="shared" si="5"/>
        <v>-8.6927705201656398</v>
      </c>
      <c r="P20" s="15"/>
      <c r="Q20" s="15">
        <f>Q14-Q15-Q16-Q17-Q18-Q19</f>
        <v>427307.87864000007</v>
      </c>
      <c r="R20" s="15">
        <f>R14-R15-R16-R17-R18-R19</f>
        <v>365336.47000000003</v>
      </c>
      <c r="S20" s="15">
        <f t="shared" si="6"/>
        <v>61971.408640000038</v>
      </c>
      <c r="T20" s="15">
        <f t="shared" si="7"/>
        <v>16.962831178611879</v>
      </c>
      <c r="U20" s="15"/>
      <c r="V20" s="15">
        <f>V14-V15-V16-V17-V18-V19</f>
        <v>185898.36603</v>
      </c>
      <c r="W20" s="15">
        <f>W14-W15-W16-W17-W18-W19</f>
        <v>187151.65</v>
      </c>
      <c r="X20" s="15">
        <f t="shared" si="8"/>
        <v>-1253.2839699999895</v>
      </c>
      <c r="Y20" s="15">
        <f t="shared" si="9"/>
        <v>-0.66966226052508193</v>
      </c>
      <c r="Z20" s="15"/>
      <c r="AA20" s="15">
        <f>AA14-AA15-AA16-AA17-AA18-AA19</f>
        <v>3304896.2079700013</v>
      </c>
      <c r="AB20" s="15">
        <f>AB14-AB15-AB16-AB17-AB18-AB19</f>
        <v>2860045.7274699998</v>
      </c>
      <c r="AC20" s="15">
        <f>AA20-AB20</f>
        <v>444850.48050000146</v>
      </c>
      <c r="AD20" s="15">
        <f t="shared" si="11"/>
        <v>15.553963918385206</v>
      </c>
    </row>
    <row r="21" spans="1:31" s="13" customFormat="1" ht="15" customHeight="1" x14ac:dyDescent="0.25">
      <c r="A21" s="11" t="s">
        <v>20</v>
      </c>
      <c r="B21" s="15">
        <v>19649.569759999998</v>
      </c>
      <c r="C21" s="15">
        <v>14657.26</v>
      </c>
      <c r="D21" s="15">
        <f t="shared" si="0"/>
        <v>4992.3097599999983</v>
      </c>
      <c r="E21" s="15">
        <f t="shared" si="1"/>
        <v>34.060320687495462</v>
      </c>
      <c r="F21" s="15"/>
      <c r="G21" s="15">
        <v>51529.866940000007</v>
      </c>
      <c r="H21" s="15">
        <v>62642.882419999994</v>
      </c>
      <c r="I21" s="15">
        <f t="shared" si="2"/>
        <v>-11113.015479999987</v>
      </c>
      <c r="J21" s="15">
        <f t="shared" si="3"/>
        <v>-17.740268408293954</v>
      </c>
      <c r="K21" s="15"/>
      <c r="L21" s="15">
        <v>6483.2085200000001</v>
      </c>
      <c r="M21" s="15">
        <v>6010.4699999999993</v>
      </c>
      <c r="N21" s="15">
        <f t="shared" si="4"/>
        <v>472.73852000000079</v>
      </c>
      <c r="O21" s="15">
        <f t="shared" si="5"/>
        <v>7.865250471260997</v>
      </c>
      <c r="P21" s="15"/>
      <c r="Q21" s="15">
        <v>8605.5153799999989</v>
      </c>
      <c r="R21" s="15">
        <v>10450.980000000001</v>
      </c>
      <c r="S21" s="15">
        <f t="shared" si="6"/>
        <v>-1845.4646200000025</v>
      </c>
      <c r="T21" s="15">
        <f t="shared" si="7"/>
        <v>-17.658292523763343</v>
      </c>
      <c r="U21" s="15"/>
      <c r="V21" s="15">
        <v>23308.153339999997</v>
      </c>
      <c r="W21" s="15">
        <v>8544.73</v>
      </c>
      <c r="X21" s="15">
        <f t="shared" si="8"/>
        <v>14763.423339999998</v>
      </c>
      <c r="Y21" s="15">
        <f t="shared" si="9"/>
        <v>172.77811399541002</v>
      </c>
      <c r="Z21" s="15"/>
      <c r="AA21" s="15">
        <f>+B21+G21+V21+L21+Q21</f>
        <v>109576.31394000001</v>
      </c>
      <c r="AB21" s="15">
        <f>+C21+H21+W21+M21+R21</f>
        <v>102306.32241999998</v>
      </c>
      <c r="AC21" s="15">
        <f>AA21-AB21</f>
        <v>7269.991520000025</v>
      </c>
      <c r="AD21" s="15">
        <f t="shared" si="11"/>
        <v>7.1061018987217599</v>
      </c>
    </row>
    <row r="22" spans="1:31" s="13" customFormat="1" ht="15" customHeight="1" x14ac:dyDescent="0.25">
      <c r="A22" s="11" t="s">
        <v>21</v>
      </c>
      <c r="B22" s="15">
        <f>B20+B21</f>
        <v>476172.54881000001</v>
      </c>
      <c r="C22" s="15">
        <f>C20+C21</f>
        <v>427040.51</v>
      </c>
      <c r="D22" s="15">
        <f t="shared" si="0"/>
        <v>49132.038809999998</v>
      </c>
      <c r="E22" s="15">
        <f t="shared" si="1"/>
        <v>11.505240758072341</v>
      </c>
      <c r="F22" s="15"/>
      <c r="G22" s="15">
        <f>G20+G21</f>
        <v>2121324.5298700007</v>
      </c>
      <c r="H22" s="15">
        <f>H20+H21</f>
        <v>1776700.88989</v>
      </c>
      <c r="I22" s="15">
        <f t="shared" si="2"/>
        <v>344623.63998000068</v>
      </c>
      <c r="J22" s="15">
        <f t="shared" si="3"/>
        <v>19.396829367341464</v>
      </c>
      <c r="K22" s="15"/>
      <c r="L22" s="15">
        <f>L20+L21</f>
        <v>171855.52983999997</v>
      </c>
      <c r="M22" s="15">
        <f>M20+M21</f>
        <v>187126.81999999998</v>
      </c>
      <c r="N22" s="15">
        <f t="shared" si="4"/>
        <v>-15271.290160000004</v>
      </c>
      <c r="O22" s="15">
        <f t="shared" si="5"/>
        <v>-8.1609307313617609</v>
      </c>
      <c r="P22" s="15"/>
      <c r="Q22" s="15">
        <f>Q20+Q21</f>
        <v>435913.39402000007</v>
      </c>
      <c r="R22" s="15">
        <f>R20+R21</f>
        <v>375787.45</v>
      </c>
      <c r="S22" s="15">
        <f t="shared" si="6"/>
        <v>60125.944020000054</v>
      </c>
      <c r="T22" s="15">
        <f t="shared" si="7"/>
        <v>15.999987232144141</v>
      </c>
      <c r="U22" s="15"/>
      <c r="V22" s="15">
        <f>V20+V21</f>
        <v>209206.51936999999</v>
      </c>
      <c r="W22" s="15">
        <f>W20+W21</f>
        <v>195696.38</v>
      </c>
      <c r="X22" s="15">
        <f t="shared" si="8"/>
        <v>13510.13936999999</v>
      </c>
      <c r="Y22" s="15">
        <f t="shared" si="9"/>
        <v>6.9036225248520129</v>
      </c>
      <c r="Z22" s="15"/>
      <c r="AA22" s="15">
        <f>AA20+AA21</f>
        <v>3414472.5219100011</v>
      </c>
      <c r="AB22" s="15">
        <f>AB20+AB21</f>
        <v>2962352.0498899999</v>
      </c>
      <c r="AC22" s="15">
        <f>AA22-AB22</f>
        <v>452120.47202000115</v>
      </c>
      <c r="AD22" s="15">
        <f t="shared" si="11"/>
        <v>15.2622127419592</v>
      </c>
    </row>
    <row r="23" spans="1:31" s="13" customFormat="1" ht="15" customHeight="1" x14ac:dyDescent="0.25">
      <c r="A23" s="11" t="s">
        <v>22</v>
      </c>
      <c r="B23" s="15">
        <v>403400.28205999994</v>
      </c>
      <c r="C23" s="15">
        <v>400401.46</v>
      </c>
      <c r="D23" s="15">
        <f t="shared" si="0"/>
        <v>2998.8220599999186</v>
      </c>
      <c r="E23" s="15">
        <f t="shared" si="1"/>
        <v>0.74895382749101824</v>
      </c>
      <c r="F23" s="15"/>
      <c r="G23" s="15">
        <v>1765518.3623600001</v>
      </c>
      <c r="H23" s="15">
        <v>1498577.5755799999</v>
      </c>
      <c r="I23" s="15">
        <f t="shared" si="2"/>
        <v>266940.7867800002</v>
      </c>
      <c r="J23" s="15">
        <f t="shared" si="3"/>
        <v>17.812944163179882</v>
      </c>
      <c r="K23" s="15"/>
      <c r="L23" s="15">
        <v>119081.69432</v>
      </c>
      <c r="M23" s="15">
        <v>164068.82</v>
      </c>
      <c r="N23" s="15">
        <f t="shared" si="4"/>
        <v>-44987.125680000012</v>
      </c>
      <c r="O23" s="15">
        <f t="shared" si="5"/>
        <v>-27.41966796616201</v>
      </c>
      <c r="P23" s="15"/>
      <c r="Q23" s="15">
        <v>352775.10976999998</v>
      </c>
      <c r="R23" s="15">
        <v>340421.98</v>
      </c>
      <c r="S23" s="15">
        <f t="shared" si="6"/>
        <v>12353.12977</v>
      </c>
      <c r="T23" s="15">
        <f t="shared" si="7"/>
        <v>3.6287697316136875</v>
      </c>
      <c r="U23" s="15"/>
      <c r="V23" s="15">
        <v>160562.01109000001</v>
      </c>
      <c r="W23" s="15">
        <v>164913.92000000001</v>
      </c>
      <c r="X23" s="15">
        <f t="shared" si="8"/>
        <v>-4351.9089099999983</v>
      </c>
      <c r="Y23" s="15">
        <f t="shared" si="9"/>
        <v>-2.6388972562170605</v>
      </c>
      <c r="Z23" s="15"/>
      <c r="AA23" s="15">
        <f>+B23+G23+V23+L23+Q23</f>
        <v>2801337.4596000002</v>
      </c>
      <c r="AB23" s="15">
        <f>+C23+H23+W23+M23+R23</f>
        <v>2568383.7555799996</v>
      </c>
      <c r="AC23" s="15">
        <f>AA23-AB23</f>
        <v>232953.70402000053</v>
      </c>
      <c r="AD23" s="15">
        <f t="shared" si="11"/>
        <v>9.0700505138257377</v>
      </c>
    </row>
    <row r="24" spans="1:31" ht="15" customHeight="1" x14ac:dyDescent="0.25">
      <c r="A24" s="11" t="s">
        <v>23</v>
      </c>
      <c r="B24" s="15">
        <f>ROUND((B23/B22*100),0)</f>
        <v>85</v>
      </c>
      <c r="C24" s="15">
        <f>ROUND((C23/C22*100),0)</f>
        <v>94</v>
      </c>
      <c r="D24" s="24"/>
      <c r="E24" s="15">
        <f>B24-C24</f>
        <v>-9</v>
      </c>
      <c r="F24" s="15"/>
      <c r="G24" s="15">
        <f>ROUND((G23/G22*100),0)</f>
        <v>83</v>
      </c>
      <c r="H24" s="15">
        <f>ROUND((H23/H22*100),0)</f>
        <v>84</v>
      </c>
      <c r="I24" s="24"/>
      <c r="J24" s="15">
        <f>G24-H24</f>
        <v>-1</v>
      </c>
      <c r="K24" s="15"/>
      <c r="L24" s="15">
        <f>ROUND((L23/L22*100),0)</f>
        <v>69</v>
      </c>
      <c r="M24" s="15">
        <f>ROUND((M23/M22*100),0)</f>
        <v>88</v>
      </c>
      <c r="N24" s="24"/>
      <c r="O24" s="15">
        <f>L24-M24</f>
        <v>-19</v>
      </c>
      <c r="P24" s="15"/>
      <c r="Q24" s="15">
        <f>ROUND((Q23/Q22*100),0)</f>
        <v>81</v>
      </c>
      <c r="R24" s="15">
        <f>ROUND((R23/R22*100),0)</f>
        <v>91</v>
      </c>
      <c r="S24" s="24"/>
      <c r="T24" s="15">
        <f>Q24-R24</f>
        <v>-10</v>
      </c>
      <c r="U24" s="15"/>
      <c r="V24" s="15">
        <f>ROUND((V23/V22*100),0)</f>
        <v>77</v>
      </c>
      <c r="W24" s="15">
        <f>ROUND((W23/W22*100),0)</f>
        <v>84</v>
      </c>
      <c r="X24" s="24"/>
      <c r="Y24" s="15">
        <f>V24-W24</f>
        <v>-7</v>
      </c>
      <c r="Z24" s="15"/>
      <c r="AA24" s="15">
        <f>ROUND((AA23/AA22*100),0)</f>
        <v>82</v>
      </c>
      <c r="AB24" s="15">
        <f>ROUND((AB23/AB22*100),0)</f>
        <v>87</v>
      </c>
      <c r="AC24" s="24"/>
      <c r="AD24" s="15">
        <f>AA24-AB24</f>
        <v>-5</v>
      </c>
    </row>
    <row r="25" spans="1:31" s="13" customFormat="1" ht="15" customHeight="1" x14ac:dyDescent="0.25">
      <c r="A25" s="11" t="s">
        <v>24</v>
      </c>
      <c r="B25" s="15">
        <v>54540.990339999997</v>
      </c>
      <c r="C25" s="15">
        <v>60555.64</v>
      </c>
      <c r="D25" s="15">
        <f>B25-C25</f>
        <v>-6014.6496600000028</v>
      </c>
      <c r="E25" s="15">
        <f>D25/C25*100</f>
        <v>-9.9324351290812913</v>
      </c>
      <c r="F25" s="15"/>
      <c r="G25" s="15">
        <v>233595.60954</v>
      </c>
      <c r="H25" s="15">
        <v>188629.6121</v>
      </c>
      <c r="I25" s="15">
        <f>G25-H25</f>
        <v>44965.997440000006</v>
      </c>
      <c r="J25" s="15">
        <f>I25/H25*100</f>
        <v>23.838249434644311</v>
      </c>
      <c r="K25" s="15"/>
      <c r="L25" s="15">
        <v>35945.015579999999</v>
      </c>
      <c r="M25" s="15">
        <v>25816.31</v>
      </c>
      <c r="N25" s="15">
        <f>L25-M25</f>
        <v>10128.705579999998</v>
      </c>
      <c r="O25" s="15">
        <f>N25/M25*100</f>
        <v>39.233746340975905</v>
      </c>
      <c r="P25" s="15"/>
      <c r="Q25" s="15">
        <v>45483.855079999994</v>
      </c>
      <c r="R25" s="15">
        <v>37937.360000000001</v>
      </c>
      <c r="S25" s="15">
        <f>Q25-R25</f>
        <v>7546.4950799999933</v>
      </c>
      <c r="T25" s="15">
        <f>S25/R25*100</f>
        <v>19.891987950663921</v>
      </c>
      <c r="U25" s="15"/>
      <c r="V25" s="15">
        <v>31737.606530000005</v>
      </c>
      <c r="W25" s="15">
        <v>29870.31</v>
      </c>
      <c r="X25" s="15">
        <f>V25-W25</f>
        <v>1867.2965300000033</v>
      </c>
      <c r="Y25" s="15">
        <f>X25/W25*100</f>
        <v>6.2513463368810136</v>
      </c>
      <c r="Z25" s="15"/>
      <c r="AA25" s="15">
        <f>+B25+G25+V25+L25+Q25</f>
        <v>401303.07707</v>
      </c>
      <c r="AB25" s="15">
        <f>+C25+H25+W25+M25+R25</f>
        <v>342809.23209999996</v>
      </c>
      <c r="AC25" s="15">
        <f>AA25-AB25</f>
        <v>58493.844970000035</v>
      </c>
      <c r="AD25" s="15">
        <f>AC25/AB25*100</f>
        <v>17.063089174021123</v>
      </c>
    </row>
    <row r="26" spans="1:31" ht="15" customHeight="1" x14ac:dyDescent="0.25">
      <c r="A26" s="11" t="s">
        <v>23</v>
      </c>
      <c r="B26" s="15">
        <f>ROUND((B25/B22*100),0)</f>
        <v>11</v>
      </c>
      <c r="C26" s="15">
        <f>ROUND((C25/C22*100),0)</f>
        <v>14</v>
      </c>
      <c r="D26" s="15"/>
      <c r="E26" s="15">
        <f>B26-C26</f>
        <v>-3</v>
      </c>
      <c r="F26" s="15"/>
      <c r="G26" s="15">
        <f>ROUND((G25/G22*100),0)</f>
        <v>11</v>
      </c>
      <c r="H26" s="15">
        <f>ROUND((H25/H22*100),0)</f>
        <v>11</v>
      </c>
      <c r="I26" s="15"/>
      <c r="J26" s="15">
        <f>G26-H26</f>
        <v>0</v>
      </c>
      <c r="K26" s="15"/>
      <c r="L26" s="15">
        <f>ROUND((L25/L22*100),0)</f>
        <v>21</v>
      </c>
      <c r="M26" s="15">
        <f>ROUND((M25/M22*100),0)</f>
        <v>14</v>
      </c>
      <c r="N26" s="15"/>
      <c r="O26" s="15">
        <f>L26-M26</f>
        <v>7</v>
      </c>
      <c r="P26" s="15"/>
      <c r="Q26" s="15">
        <f>ROUND((Q25/Q22*100),0)</f>
        <v>10</v>
      </c>
      <c r="R26" s="15">
        <f>ROUND((R25/R22*100),0)</f>
        <v>10</v>
      </c>
      <c r="S26" s="15"/>
      <c r="T26" s="15">
        <f>Q26-R26</f>
        <v>0</v>
      </c>
      <c r="U26" s="15"/>
      <c r="V26" s="15">
        <f>ROUND((V25/V22*100),0)</f>
        <v>15</v>
      </c>
      <c r="W26" s="15">
        <f>ROUND((W25/W22*100),0)</f>
        <v>15</v>
      </c>
      <c r="X26" s="15"/>
      <c r="Y26" s="15">
        <f>V26-W26</f>
        <v>0</v>
      </c>
      <c r="Z26" s="15"/>
      <c r="AA26" s="15">
        <f>ROUND((AA25/AA22*100),0)</f>
        <v>12</v>
      </c>
      <c r="AB26" s="15">
        <f>ROUND((AB25/AB22*100),0)</f>
        <v>12</v>
      </c>
      <c r="AC26" s="15"/>
      <c r="AD26" s="15">
        <f>AA26-AB26</f>
        <v>0</v>
      </c>
      <c r="AE26" s="17"/>
    </row>
    <row r="27" spans="1:31" s="13" customFormat="1" ht="15" customHeight="1" x14ac:dyDescent="0.25">
      <c r="A27" s="11" t="s">
        <v>25</v>
      </c>
      <c r="B27" s="15">
        <f>B22-B23-B25</f>
        <v>18231.276410000071</v>
      </c>
      <c r="C27" s="15">
        <f>C22-C23-C25</f>
        <v>-33916.590000000011</v>
      </c>
      <c r="D27" s="15">
        <f>B27-C27</f>
        <v>52147.866410000082</v>
      </c>
      <c r="E27" s="15">
        <f>D27/C27*100</f>
        <v>-153.75327062655788</v>
      </c>
      <c r="F27" s="15"/>
      <c r="G27" s="15">
        <f>G22-G23-G25</f>
        <v>122210.55797000052</v>
      </c>
      <c r="H27" s="15">
        <f>H22-H23-H25</f>
        <v>89493.702210000047</v>
      </c>
      <c r="I27" s="15">
        <f>G27-H27</f>
        <v>32716.855760000471</v>
      </c>
      <c r="J27" s="15">
        <f>I27/H27*100</f>
        <v>36.557718534460939</v>
      </c>
      <c r="K27" s="15"/>
      <c r="L27" s="15">
        <f>L22-L23-L25</f>
        <v>16828.819939999979</v>
      </c>
      <c r="M27" s="15">
        <f>M22-M23-M25</f>
        <v>-2758.3100000000304</v>
      </c>
      <c r="N27" s="15">
        <f>L27-M27</f>
        <v>19587.12994000001</v>
      </c>
      <c r="O27" s="15">
        <f>N27/M27*100</f>
        <v>-710.11343685081783</v>
      </c>
      <c r="P27" s="15"/>
      <c r="Q27" s="15">
        <f>Q22-Q23-Q25</f>
        <v>37654.42917000009</v>
      </c>
      <c r="R27" s="15">
        <f>R22-R23-R25</f>
        <v>-2571.8899999999703</v>
      </c>
      <c r="S27" s="15">
        <f>Q27-R27</f>
        <v>40226.319170000061</v>
      </c>
      <c r="T27" s="15">
        <f>S27/R27*100</f>
        <v>-1564.0761918278201</v>
      </c>
      <c r="U27" s="15"/>
      <c r="V27" s="15">
        <f>V22-V23-V25</f>
        <v>16906.901749999975</v>
      </c>
      <c r="W27" s="15">
        <f>W22-W23-W25</f>
        <v>912.14999999999054</v>
      </c>
      <c r="X27" s="15">
        <f>V27-W27</f>
        <v>15994.751749999985</v>
      </c>
      <c r="Y27" s="15">
        <f>X27/W27*100</f>
        <v>1753.522090664929</v>
      </c>
      <c r="Z27" s="15"/>
      <c r="AA27" s="15">
        <f>AA22-AA23-AA25</f>
        <v>211831.98524000088</v>
      </c>
      <c r="AB27" s="15">
        <f>AB22-AB23-AB25</f>
        <v>51159.062210000295</v>
      </c>
      <c r="AC27" s="15">
        <f>AA27-AB27</f>
        <v>160672.92303000059</v>
      </c>
      <c r="AD27" s="15">
        <f>AC27/AB27*100</f>
        <v>314.06541888993644</v>
      </c>
    </row>
    <row r="28" spans="1:31" s="13" customFormat="1" ht="15" customHeight="1" x14ac:dyDescent="0.25">
      <c r="A28" s="11" t="s">
        <v>26</v>
      </c>
      <c r="B28" s="15">
        <v>11220.244330000001</v>
      </c>
      <c r="C28" s="15">
        <v>10329.709999999999</v>
      </c>
      <c r="D28" s="15">
        <f>B28-C28</f>
        <v>890.53433000000223</v>
      </c>
      <c r="E28" s="15">
        <f>D28/C28*100</f>
        <v>8.6210971072760252</v>
      </c>
      <c r="F28" s="15"/>
      <c r="G28" s="15">
        <v>63988.064709999999</v>
      </c>
      <c r="H28" s="15">
        <v>68141.908100000001</v>
      </c>
      <c r="I28" s="15">
        <f>G28-H28</f>
        <v>-4153.8433900000018</v>
      </c>
      <c r="J28" s="15">
        <f>I28/H28*100</f>
        <v>-6.0958718442461723</v>
      </c>
      <c r="K28" s="15"/>
      <c r="L28" s="15">
        <v>2352.2796800000001</v>
      </c>
      <c r="M28" s="15">
        <v>2352.2800000000002</v>
      </c>
      <c r="N28" s="15">
        <f>L28-M28</f>
        <v>-3.2000000010157237E-4</v>
      </c>
      <c r="O28" s="15">
        <f>N28/M28*100</f>
        <v>-1.3603822678489481E-5</v>
      </c>
      <c r="P28" s="15"/>
      <c r="Q28" s="15">
        <v>18451.48515</v>
      </c>
      <c r="R28" s="15">
        <v>8095.14</v>
      </c>
      <c r="S28" s="15">
        <f>Q28-R28</f>
        <v>10356.345150000001</v>
      </c>
      <c r="T28" s="15">
        <f>S28/R28*100</f>
        <v>127.93287268657491</v>
      </c>
      <c r="U28" s="15"/>
      <c r="V28" s="15">
        <v>9482.4189499999993</v>
      </c>
      <c r="W28" s="15">
        <v>8366.91</v>
      </c>
      <c r="X28" s="15">
        <f>V28-W28</f>
        <v>1115.5089499999995</v>
      </c>
      <c r="Y28" s="15">
        <f>X28/W28*100</f>
        <v>13.332388540094245</v>
      </c>
      <c r="Z28" s="15"/>
      <c r="AA28" s="15">
        <f>+B28+G28+V28+L28+Q28</f>
        <v>105494.49281999998</v>
      </c>
      <c r="AB28" s="15">
        <f>+C28+H28+W28+M28+R28</f>
        <v>97285.948099999994</v>
      </c>
      <c r="AC28" s="15">
        <f>AA28-AB28</f>
        <v>8208.5447199999908</v>
      </c>
      <c r="AD28" s="15">
        <f>AC28/AB28*100</f>
        <v>8.4375440444517711</v>
      </c>
    </row>
    <row r="29" spans="1:31" s="13" customFormat="1" ht="15" customHeight="1" x14ac:dyDescent="0.25">
      <c r="A29" s="11" t="s">
        <v>27</v>
      </c>
      <c r="B29" s="15">
        <v>3162.2499900000003</v>
      </c>
      <c r="C29" s="15">
        <v>1942.79</v>
      </c>
      <c r="D29" s="15">
        <f>B29-C29</f>
        <v>1219.4599900000003</v>
      </c>
      <c r="E29" s="15">
        <f>D29/C29*100</f>
        <v>62.768492219951732</v>
      </c>
      <c r="F29" s="15"/>
      <c r="G29" s="15">
        <v>14057.623619999998</v>
      </c>
      <c r="H29" s="15">
        <v>5615.7939999999999</v>
      </c>
      <c r="I29" s="15">
        <f>G29-H29</f>
        <v>8441.8296199999986</v>
      </c>
      <c r="J29" s="15"/>
      <c r="K29" s="15"/>
      <c r="L29" s="15">
        <v>773.298</v>
      </c>
      <c r="M29" s="15">
        <v>1413.17</v>
      </c>
      <c r="N29" s="15">
        <f>L29-M29</f>
        <v>-639.87200000000007</v>
      </c>
      <c r="O29" s="15">
        <f>N29/M29*100</f>
        <v>-45.279195001309112</v>
      </c>
      <c r="P29" s="15"/>
      <c r="Q29" s="15">
        <v>2511.2191699999998</v>
      </c>
      <c r="R29" s="15">
        <v>1338.09</v>
      </c>
      <c r="S29" s="15">
        <f>Q29-R29</f>
        <v>1173.1291699999999</v>
      </c>
      <c r="T29" s="15">
        <f>S29/R29*100</f>
        <v>87.671918181886127</v>
      </c>
      <c r="U29" s="15"/>
      <c r="V29" s="15">
        <v>-365.22</v>
      </c>
      <c r="W29" s="15">
        <v>150.07</v>
      </c>
      <c r="X29" s="15">
        <f>V29-W29</f>
        <v>-515.29</v>
      </c>
      <c r="Y29" s="15">
        <f>X29/W29*100</f>
        <v>-343.36642899980012</v>
      </c>
      <c r="Z29" s="15"/>
      <c r="AA29" s="15">
        <f>+B29+G29+V29+L29+Q29</f>
        <v>20139.170779999997</v>
      </c>
      <c r="AB29" s="15">
        <f>+C29+H29+W29+M29+R29</f>
        <v>10459.914000000001</v>
      </c>
      <c r="AC29" s="15">
        <f>AA29-AB29</f>
        <v>9679.2567799999961</v>
      </c>
      <c r="AD29" s="15">
        <f>AC29/AB29*100</f>
        <v>92.536676496575353</v>
      </c>
    </row>
    <row r="30" spans="1:31" s="13" customFormat="1" ht="15" customHeight="1" x14ac:dyDescent="0.25">
      <c r="A30" s="11" t="s">
        <v>28</v>
      </c>
      <c r="B30" s="15">
        <f>B27-B28-B29</f>
        <v>3848.7820900000697</v>
      </c>
      <c r="C30" s="15">
        <f>C27-C28-C29</f>
        <v>-46189.090000000011</v>
      </c>
      <c r="D30" s="15">
        <f>B30-C30</f>
        <v>50037.872090000077</v>
      </c>
      <c r="E30" s="15">
        <f>D30/C30*100</f>
        <v>-108.33266489987152</v>
      </c>
      <c r="F30" s="15"/>
      <c r="G30" s="15">
        <f>G27-G28-G29</f>
        <v>44164.869640000521</v>
      </c>
      <c r="H30" s="15">
        <f>H27-H28-H29</f>
        <v>15736.000110000046</v>
      </c>
      <c r="I30" s="15">
        <f>G30-H30</f>
        <v>28428.869530000477</v>
      </c>
      <c r="J30" s="15">
        <f>I30/H30*100</f>
        <v>180.66134552156149</v>
      </c>
      <c r="K30" s="15"/>
      <c r="L30" s="15">
        <f>L27-L28-L29</f>
        <v>13703.242259999979</v>
      </c>
      <c r="M30" s="15">
        <f>M27-M28-M29</f>
        <v>-6523.7600000000311</v>
      </c>
      <c r="N30" s="15">
        <f>L30-M30</f>
        <v>20227.002260000008</v>
      </c>
      <c r="O30" s="15">
        <f>N30/M30*100</f>
        <v>-310.05129342587577</v>
      </c>
      <c r="P30" s="15"/>
      <c r="Q30" s="15">
        <f>Q27-Q28-Q29</f>
        <v>16691.72485000009</v>
      </c>
      <c r="R30" s="15">
        <f>R27-R28-R29</f>
        <v>-12005.11999999997</v>
      </c>
      <c r="S30" s="15">
        <f>Q30-R30</f>
        <v>28696.84485000006</v>
      </c>
      <c r="T30" s="15">
        <f>S30/R30*100</f>
        <v>-239.03838403947759</v>
      </c>
      <c r="U30" s="15"/>
      <c r="V30" s="15">
        <f>V27-V28-V29</f>
        <v>7789.7027999999764</v>
      </c>
      <c r="W30" s="15">
        <f>W27-W28-W29</f>
        <v>-7604.830000000009</v>
      </c>
      <c r="X30" s="15">
        <f>V30-W30</f>
        <v>15394.532799999986</v>
      </c>
      <c r="Y30" s="15">
        <f>X30/W30*100</f>
        <v>-202.43099188278987</v>
      </c>
      <c r="Z30" s="15"/>
      <c r="AA30" s="15">
        <f>AA27-AA28-AA29</f>
        <v>86198.321640000897</v>
      </c>
      <c r="AB30" s="15">
        <f>AB27-AB28-AB29</f>
        <v>-56586.799889999704</v>
      </c>
      <c r="AC30" s="15">
        <f>AA30-AB30</f>
        <v>142785.12153000059</v>
      </c>
      <c r="AD30" s="15">
        <f>AC30/AB30*100</f>
        <v>-252.32938036355415</v>
      </c>
    </row>
    <row r="31" spans="1:31" ht="15" customHeight="1" x14ac:dyDescent="0.25">
      <c r="A31" s="11" t="s">
        <v>23</v>
      </c>
      <c r="B31" s="15">
        <f>ROUND((B30/B22*100),0)</f>
        <v>1</v>
      </c>
      <c r="C31" s="15">
        <f>ROUND((C30/C22*100),0)</f>
        <v>-11</v>
      </c>
      <c r="D31" s="15"/>
      <c r="E31" s="15">
        <f>B31-C31</f>
        <v>12</v>
      </c>
      <c r="F31" s="15"/>
      <c r="G31" s="15">
        <f>ROUND((G30/G22*100),0)</f>
        <v>2</v>
      </c>
      <c r="H31" s="15">
        <f>ROUND((H30/H22*100),0)</f>
        <v>1</v>
      </c>
      <c r="I31" s="15"/>
      <c r="J31" s="15">
        <f>G31-H31</f>
        <v>1</v>
      </c>
      <c r="K31" s="15"/>
      <c r="L31" s="15">
        <f>ROUND((L30/L22*100),0)</f>
        <v>8</v>
      </c>
      <c r="M31" s="15">
        <f>ROUND((M30/M22*100),0)</f>
        <v>-3</v>
      </c>
      <c r="N31" s="15"/>
      <c r="O31" s="15">
        <f>L31-M31</f>
        <v>11</v>
      </c>
      <c r="P31" s="15"/>
      <c r="Q31" s="15">
        <f>ROUND((Q30/Q22*100),0)</f>
        <v>4</v>
      </c>
      <c r="R31" s="15">
        <f>ROUND((R30/R22*100),0)</f>
        <v>-3</v>
      </c>
      <c r="S31" s="15"/>
      <c r="T31" s="15">
        <f>Q31-R31</f>
        <v>7</v>
      </c>
      <c r="U31" s="15"/>
      <c r="V31" s="15">
        <f>ROUND((V30/V22*100),0)</f>
        <v>4</v>
      </c>
      <c r="W31" s="15">
        <f>ROUND((W30/W22*100),0)</f>
        <v>-4</v>
      </c>
      <c r="X31" s="15"/>
      <c r="Y31" s="15">
        <f>V31-W31</f>
        <v>8</v>
      </c>
      <c r="Z31" s="15"/>
      <c r="AA31" s="15">
        <f>ROUND((AA30/AA22*100),0)</f>
        <v>3</v>
      </c>
      <c r="AB31" s="15">
        <f>ROUND((AB30/AB22*100),0)</f>
        <v>-2</v>
      </c>
      <c r="AC31" s="15"/>
      <c r="AD31" s="15">
        <f>AA31-AB31</f>
        <v>5</v>
      </c>
    </row>
    <row r="32" spans="1:31" s="13" customFormat="1" ht="15" customHeight="1" x14ac:dyDescent="0.25">
      <c r="A32" s="11" t="s">
        <v>29</v>
      </c>
      <c r="B32" s="15">
        <v>231.39721000000003</v>
      </c>
      <c r="C32" s="15">
        <v>423.81</v>
      </c>
      <c r="D32" s="15">
        <v>0</v>
      </c>
      <c r="E32" s="15">
        <v>0</v>
      </c>
      <c r="F32" s="15"/>
      <c r="G32" s="15">
        <v>0</v>
      </c>
      <c r="H32" s="15">
        <v>0</v>
      </c>
      <c r="I32" s="15">
        <v>0</v>
      </c>
      <c r="J32" s="15"/>
      <c r="K32" s="15"/>
      <c r="L32" s="15">
        <v>0</v>
      </c>
      <c r="M32" s="15">
        <v>514.16999999999996</v>
      </c>
      <c r="N32" s="15">
        <f>L32-M32</f>
        <v>-514.16999999999996</v>
      </c>
      <c r="O32" s="15"/>
      <c r="P32" s="15"/>
      <c r="Q32" s="15">
        <v>359.23048999999997</v>
      </c>
      <c r="R32" s="15">
        <v>0</v>
      </c>
      <c r="S32" s="15">
        <f>Q32-R32</f>
        <v>359.23048999999997</v>
      </c>
      <c r="T32" s="15"/>
      <c r="U32" s="15"/>
      <c r="V32" s="15">
        <v>0</v>
      </c>
      <c r="W32" s="15">
        <v>0</v>
      </c>
      <c r="X32" s="15">
        <f>V32-W32</f>
        <v>0</v>
      </c>
      <c r="Y32" s="15"/>
      <c r="Z32" s="15"/>
      <c r="AA32" s="15">
        <f>+B32+G32+V32+L32+Q32</f>
        <v>590.6277</v>
      </c>
      <c r="AB32" s="15">
        <f>+C32+H32+W32+M32+R32</f>
        <v>937.98</v>
      </c>
      <c r="AC32" s="15">
        <f>AA32-AB32</f>
        <v>-347.35230000000001</v>
      </c>
      <c r="AD32" s="15">
        <f>AC32/AB32*100</f>
        <v>-37.031951640759928</v>
      </c>
    </row>
    <row r="33" spans="1:30" s="13" customFormat="1" ht="15" customHeight="1" x14ac:dyDescent="0.25">
      <c r="A33" s="11" t="s">
        <v>30</v>
      </c>
      <c r="B33" s="15">
        <f>B30-B32</f>
        <v>3617.3848800000696</v>
      </c>
      <c r="C33" s="15">
        <f>C30-C32</f>
        <v>-46612.900000000009</v>
      </c>
      <c r="D33" s="15">
        <f>B33-C33</f>
        <v>50230.284880000079</v>
      </c>
      <c r="E33" s="15">
        <f>D33/C33*100</f>
        <v>-107.760480210414</v>
      </c>
      <c r="F33" s="15"/>
      <c r="G33" s="15">
        <f>G30-G32</f>
        <v>44164.869640000521</v>
      </c>
      <c r="H33" s="15">
        <f>H30-H32</f>
        <v>15736.000110000046</v>
      </c>
      <c r="I33" s="15">
        <f>G33-H33</f>
        <v>28428.869530000477</v>
      </c>
      <c r="J33" s="15">
        <f>I33/H33*100</f>
        <v>180.66134552156149</v>
      </c>
      <c r="K33" s="15"/>
      <c r="L33" s="15">
        <f>L30-L32</f>
        <v>13703.242259999979</v>
      </c>
      <c r="M33" s="15">
        <f>M30-M32</f>
        <v>-7037.9300000000312</v>
      </c>
      <c r="N33" s="15">
        <f>L33-M33</f>
        <v>20741.17226000001</v>
      </c>
      <c r="O33" s="15">
        <f>N33/M33*100</f>
        <v>-294.70557763433163</v>
      </c>
      <c r="P33" s="15"/>
      <c r="Q33" s="15">
        <f>Q30-Q32</f>
        <v>16332.49436000009</v>
      </c>
      <c r="R33" s="15">
        <f>R30-R32</f>
        <v>-12005.11999999997</v>
      </c>
      <c r="S33" s="15">
        <f>Q33-R33</f>
        <v>28337.614360000058</v>
      </c>
      <c r="T33" s="15">
        <f>S33/R33*100</f>
        <v>-236.04607334204181</v>
      </c>
      <c r="U33" s="15"/>
      <c r="V33" s="15">
        <f>V30-V32</f>
        <v>7789.7027999999764</v>
      </c>
      <c r="W33" s="15">
        <f>W30-W32</f>
        <v>-7604.830000000009</v>
      </c>
      <c r="X33" s="15">
        <f>V33-W33</f>
        <v>15394.532799999986</v>
      </c>
      <c r="Y33" s="15">
        <f>X33/W33*100</f>
        <v>-202.43099188278987</v>
      </c>
      <c r="Z33" s="15"/>
      <c r="AA33" s="15">
        <f>AA30-AA32</f>
        <v>85607.6939400009</v>
      </c>
      <c r="AB33" s="15">
        <f>AB30-AB32</f>
        <v>-57524.779889999707</v>
      </c>
      <c r="AC33" s="15">
        <f>AA33-AB33</f>
        <v>143132.47383000061</v>
      </c>
      <c r="AD33" s="15">
        <f>AC33/AB33*100</f>
        <v>-248.81881182979237</v>
      </c>
    </row>
    <row r="34" spans="1:30" ht="15" customHeight="1" x14ac:dyDescent="0.25">
      <c r="A34" s="11" t="s">
        <v>23</v>
      </c>
      <c r="B34" s="15">
        <f>ROUND((B33/B22*100),0)</f>
        <v>1</v>
      </c>
      <c r="C34" s="15">
        <f>ROUND((C33/C22*100),0)</f>
        <v>-11</v>
      </c>
      <c r="D34" s="15"/>
      <c r="E34" s="15">
        <f>B34-C34</f>
        <v>12</v>
      </c>
      <c r="F34" s="15"/>
      <c r="G34" s="15">
        <f>ROUND((G33/G22*100),0)</f>
        <v>2</v>
      </c>
      <c r="H34" s="15">
        <f>ROUND((H33/H22*100),0)</f>
        <v>1</v>
      </c>
      <c r="I34" s="15"/>
      <c r="J34" s="15">
        <f>G34-H34</f>
        <v>1</v>
      </c>
      <c r="K34" s="15"/>
      <c r="L34" s="15">
        <f>ROUND((L33/L22*100),0)</f>
        <v>8</v>
      </c>
      <c r="M34" s="15">
        <f>ROUND((M33/M22*100),0)</f>
        <v>-4</v>
      </c>
      <c r="N34" s="15"/>
      <c r="O34" s="15">
        <f>L34-M34</f>
        <v>12</v>
      </c>
      <c r="P34" s="15"/>
      <c r="Q34" s="15">
        <f>ROUND((Q33/Q22*100),0)</f>
        <v>4</v>
      </c>
      <c r="R34" s="15">
        <f>ROUND((R33/R22*100),0)</f>
        <v>-3</v>
      </c>
      <c r="S34" s="15"/>
      <c r="T34" s="15">
        <f>Q34-R34</f>
        <v>7</v>
      </c>
      <c r="U34" s="15"/>
      <c r="V34" s="15">
        <f>ROUND((V33/V22*100),0)</f>
        <v>4</v>
      </c>
      <c r="W34" s="15">
        <f>ROUND((W33/W22*100),0)</f>
        <v>-4</v>
      </c>
      <c r="X34" s="15"/>
      <c r="Y34" s="15">
        <f>V34-W34</f>
        <v>8</v>
      </c>
      <c r="Z34" s="15"/>
      <c r="AA34" s="15">
        <f>ROUND((AA33/AA22*100),0)</f>
        <v>3</v>
      </c>
      <c r="AB34" s="15">
        <f>ROUND((AB33/AB22*100),0)</f>
        <v>-2</v>
      </c>
      <c r="AC34" s="15"/>
      <c r="AD34" s="15">
        <f>AA34-AB34</f>
        <v>5</v>
      </c>
    </row>
    <row r="35" spans="1:30" ht="9.9" customHeight="1" x14ac:dyDescent="0.25">
      <c r="A35" s="1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5.6" x14ac:dyDescent="0.3">
      <c r="A36" s="25" t="s">
        <v>31</v>
      </c>
      <c r="B36" s="24"/>
      <c r="C36" s="2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9.9" customHeight="1" x14ac:dyDescent="0.25">
      <c r="A37" s="1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13" customFormat="1" ht="15" customHeight="1" x14ac:dyDescent="0.25">
      <c r="A38" s="11" t="s">
        <v>32</v>
      </c>
      <c r="B38" s="15">
        <v>21057.66</v>
      </c>
      <c r="C38" s="15">
        <v>4290.3437400000003</v>
      </c>
      <c r="D38" s="15">
        <f>B38-C38</f>
        <v>16767.31626</v>
      </c>
      <c r="E38" s="15">
        <f>D38/C38*100</f>
        <v>390.81521845613236</v>
      </c>
      <c r="F38" s="15"/>
      <c r="G38" s="15">
        <v>711204.44</v>
      </c>
      <c r="H38" s="18">
        <v>509149.24</v>
      </c>
      <c r="I38" s="15">
        <f>G38-H38</f>
        <v>202055.19999999995</v>
      </c>
      <c r="J38" s="15">
        <f>I38/H38*100</f>
        <v>39.684867250317403</v>
      </c>
      <c r="K38" s="15"/>
      <c r="L38" s="15">
        <v>16929.72</v>
      </c>
      <c r="M38" s="15">
        <v>43970.706989999999</v>
      </c>
      <c r="N38" s="15">
        <f>L38-M38</f>
        <v>-27040.986989999998</v>
      </c>
      <c r="O38" s="15">
        <f>N38/M38*100</f>
        <v>-61.497730741854504</v>
      </c>
      <c r="P38" s="15"/>
      <c r="Q38" s="15">
        <v>52220.26</v>
      </c>
      <c r="R38" s="15">
        <v>38494.818370000001</v>
      </c>
      <c r="S38" s="15">
        <f>Q38-R38</f>
        <v>13725.441630000001</v>
      </c>
      <c r="T38" s="15">
        <f>S38/R38*100</f>
        <v>35.655296507897255</v>
      </c>
      <c r="U38" s="15"/>
      <c r="V38" s="15">
        <v>23861.1</v>
      </c>
      <c r="W38" s="15">
        <v>27276.293129999998</v>
      </c>
      <c r="X38" s="15">
        <f>V38-W38</f>
        <v>-3415.1931299999997</v>
      </c>
      <c r="Y38" s="15">
        <f>X38/W38*100</f>
        <v>-12.520737747328939</v>
      </c>
      <c r="Z38" s="15"/>
      <c r="AA38" s="15">
        <f t="shared" ref="AA38:AB40" si="14">+B38+G38+V38+L38+Q38</f>
        <v>825273.17999999993</v>
      </c>
      <c r="AB38" s="15">
        <f t="shared" si="14"/>
        <v>623181.40222999989</v>
      </c>
      <c r="AC38" s="15">
        <f>AA38-AB38</f>
        <v>202091.77777000004</v>
      </c>
      <c r="AD38" s="15">
        <f>AC38/AB38*100</f>
        <v>32.429045065663445</v>
      </c>
    </row>
    <row r="39" spans="1:30" s="13" customFormat="1" ht="15" customHeight="1" x14ac:dyDescent="0.25">
      <c r="A39" s="11" t="s">
        <v>33</v>
      </c>
      <c r="B39" s="15">
        <v>4117.71</v>
      </c>
      <c r="C39" s="15">
        <v>2117.45813</v>
      </c>
      <c r="D39" s="15">
        <f>B39-C39</f>
        <v>2000.2518700000001</v>
      </c>
      <c r="E39" s="15">
        <f>D39/C39*100</f>
        <v>94.464766110865213</v>
      </c>
      <c r="F39" s="15"/>
      <c r="G39" s="15">
        <v>0</v>
      </c>
      <c r="H39" s="18">
        <v>0</v>
      </c>
      <c r="I39" s="15">
        <f>G39-H39</f>
        <v>0</v>
      </c>
      <c r="J39" s="15"/>
      <c r="K39" s="15"/>
      <c r="L39" s="15">
        <v>0</v>
      </c>
      <c r="M39" s="15">
        <v>0</v>
      </c>
      <c r="N39" s="15"/>
      <c r="O39" s="15"/>
      <c r="P39" s="15"/>
      <c r="Q39" s="15">
        <v>0</v>
      </c>
      <c r="R39" s="15">
        <v>0</v>
      </c>
      <c r="S39" s="15">
        <f>Q39-R39</f>
        <v>0</v>
      </c>
      <c r="T39" s="15"/>
      <c r="U39" s="15"/>
      <c r="V39" s="15">
        <v>10143.57</v>
      </c>
      <c r="W39" s="15">
        <v>8134.2007999999996</v>
      </c>
      <c r="X39" s="15">
        <f>V39-W39</f>
        <v>2009.3692000000001</v>
      </c>
      <c r="Y39" s="15">
        <f>X39/W39*100</f>
        <v>24.702724329106804</v>
      </c>
      <c r="Z39" s="15"/>
      <c r="AA39" s="15">
        <f t="shared" si="14"/>
        <v>14261.279999999999</v>
      </c>
      <c r="AB39" s="15">
        <f t="shared" si="14"/>
        <v>10251.65893</v>
      </c>
      <c r="AC39" s="15">
        <f>AA39-AB39</f>
        <v>4009.6210699999992</v>
      </c>
      <c r="AD39" s="15">
        <f>AC39/AB39*100</f>
        <v>39.111924200544969</v>
      </c>
    </row>
    <row r="40" spans="1:30" s="13" customFormat="1" ht="15" customHeight="1" x14ac:dyDescent="0.25">
      <c r="A40" s="11" t="s">
        <v>34</v>
      </c>
      <c r="B40" s="15">
        <v>15556.51</v>
      </c>
      <c r="C40" s="15">
        <v>22779.829449999997</v>
      </c>
      <c r="D40" s="15">
        <f>B40-C40</f>
        <v>-7223.3194499999972</v>
      </c>
      <c r="E40" s="15">
        <f>D40/C40*100</f>
        <v>-31.709278007785951</v>
      </c>
      <c r="F40" s="15"/>
      <c r="G40" s="15">
        <v>28.8</v>
      </c>
      <c r="H40" s="18">
        <v>28.78</v>
      </c>
      <c r="I40" s="15">
        <f>G40-H40</f>
        <v>1.9999999999999574E-2</v>
      </c>
      <c r="J40" s="15">
        <f>I40/H40*100</f>
        <v>6.9492703266155573E-2</v>
      </c>
      <c r="K40" s="15"/>
      <c r="L40" s="15">
        <v>9652.15</v>
      </c>
      <c r="M40" s="15">
        <v>4787.8384299999998</v>
      </c>
      <c r="N40" s="15">
        <f>L40-M40</f>
        <v>4864.3115699999998</v>
      </c>
      <c r="O40" s="15">
        <f>N40/M40*100</f>
        <v>101.59723727352261</v>
      </c>
      <c r="P40" s="15"/>
      <c r="Q40" s="15">
        <v>1125.9000000000001</v>
      </c>
      <c r="R40" s="15">
        <v>2650.8933500000003</v>
      </c>
      <c r="S40" s="15">
        <f>Q40-R40</f>
        <v>-1524.9933500000002</v>
      </c>
      <c r="T40" s="15">
        <f>S40/R40*100</f>
        <v>-57.527525579254259</v>
      </c>
      <c r="U40" s="15"/>
      <c r="V40" s="15">
        <v>2946.91</v>
      </c>
      <c r="W40" s="15">
        <v>2627.04882</v>
      </c>
      <c r="X40" s="15">
        <f>V40-W40</f>
        <v>319.86117999999988</v>
      </c>
      <c r="Y40" s="15">
        <f>X40/W40*100</f>
        <v>12.175684652864573</v>
      </c>
      <c r="Z40" s="15"/>
      <c r="AA40" s="15">
        <f t="shared" si="14"/>
        <v>29310.270000000004</v>
      </c>
      <c r="AB40" s="15">
        <f t="shared" si="14"/>
        <v>32874.390049999995</v>
      </c>
      <c r="AC40" s="15">
        <f>AA40-AB40</f>
        <v>-3564.1200499999904</v>
      </c>
      <c r="AD40" s="15">
        <f>AC40/AB40*100</f>
        <v>-10.841630961302021</v>
      </c>
    </row>
    <row r="41" spans="1:30" s="13" customFormat="1" ht="15" customHeight="1" x14ac:dyDescent="0.25">
      <c r="A41" s="11" t="s">
        <v>35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s="13" customFormat="1" ht="15" hidden="1" customHeight="1" x14ac:dyDescent="0.25">
      <c r="A42" s="11" t="s">
        <v>36</v>
      </c>
      <c r="B42" s="15">
        <v>84546</v>
      </c>
      <c r="C42" s="15">
        <v>84546</v>
      </c>
      <c r="D42" s="15"/>
      <c r="E42" s="15"/>
      <c r="F42" s="15"/>
      <c r="G42" s="15">
        <v>84546</v>
      </c>
      <c r="H42" s="15">
        <v>10875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>
        <v>218764</v>
      </c>
      <c r="AB42" s="15">
        <v>245110</v>
      </c>
      <c r="AC42" s="15"/>
      <c r="AD42" s="15"/>
    </row>
    <row r="43" spans="1:30" s="13" customFormat="1" ht="15" hidden="1" customHeight="1" x14ac:dyDescent="0.25">
      <c r="A43" s="11" t="s">
        <v>37</v>
      </c>
      <c r="B43" s="15"/>
      <c r="C43" s="15"/>
      <c r="D43" s="15"/>
      <c r="E43" s="15"/>
      <c r="F43" s="15"/>
      <c r="G43" s="15"/>
      <c r="H43" s="15">
        <v>7022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13" customFormat="1" ht="15" hidden="1" customHeight="1" x14ac:dyDescent="0.25">
      <c r="A44" s="11" t="s">
        <v>38</v>
      </c>
      <c r="B44" s="15"/>
      <c r="C44" s="15"/>
      <c r="D44" s="15"/>
      <c r="E44" s="15"/>
      <c r="F44" s="15"/>
      <c r="G44" s="15"/>
      <c r="H44" s="15">
        <v>8768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s="13" customFormat="1" ht="15" hidden="1" customHeight="1" x14ac:dyDescent="0.25">
      <c r="A45" s="11" t="s">
        <v>39</v>
      </c>
      <c r="B45" s="15"/>
      <c r="C45" s="15"/>
      <c r="D45" s="15"/>
      <c r="E45" s="15"/>
      <c r="F45" s="15"/>
      <c r="G45" s="15"/>
      <c r="H45" s="15">
        <v>5345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s="13" customFormat="1" ht="15" hidden="1" customHeight="1" x14ac:dyDescent="0.25">
      <c r="A46" s="11" t="s">
        <v>40</v>
      </c>
      <c r="B46" s="15"/>
      <c r="C46" s="15"/>
      <c r="D46" s="15"/>
      <c r="E46" s="15"/>
      <c r="F46" s="15"/>
      <c r="G46" s="15"/>
      <c r="H46" s="15">
        <v>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s="13" customFormat="1" ht="15" customHeight="1" x14ac:dyDescent="0.25">
      <c r="A47" s="11" t="s">
        <v>41</v>
      </c>
      <c r="B47" s="15">
        <v>135478.81</v>
      </c>
      <c r="C47" s="15">
        <v>122773.22917000001</v>
      </c>
      <c r="D47" s="15">
        <f>B47-C47</f>
        <v>12705.580829999992</v>
      </c>
      <c r="E47" s="15">
        <f>D47/C47*100</f>
        <v>10.348820272868279</v>
      </c>
      <c r="F47" s="15"/>
      <c r="G47" s="15">
        <v>459807.4</v>
      </c>
      <c r="H47" s="18">
        <v>478765.56</v>
      </c>
      <c r="I47" s="15">
        <f>G47-H47</f>
        <v>-18958.159999999974</v>
      </c>
      <c r="J47" s="15">
        <f>I47/H47*100</f>
        <v>-3.9598002830445811</v>
      </c>
      <c r="K47" s="15"/>
      <c r="L47" s="15">
        <v>47079.06</v>
      </c>
      <c r="M47" s="15">
        <v>38045.054250000001</v>
      </c>
      <c r="N47" s="15">
        <f>L47-M47</f>
        <v>9034.0057499999966</v>
      </c>
      <c r="O47" s="15">
        <f>N47/M47*100</f>
        <v>23.745545717023116</v>
      </c>
      <c r="P47" s="15"/>
      <c r="Q47" s="15">
        <v>263698.21000000002</v>
      </c>
      <c r="R47" s="15">
        <v>245586.15518</v>
      </c>
      <c r="S47" s="15">
        <f>Q47-R47</f>
        <v>18112.054820000019</v>
      </c>
      <c r="T47" s="15">
        <f>S47/R47*100</f>
        <v>7.3750308956646862</v>
      </c>
      <c r="U47" s="15"/>
      <c r="V47" s="15">
        <v>27483.32</v>
      </c>
      <c r="W47" s="15">
        <v>35940.053030000003</v>
      </c>
      <c r="X47" s="15">
        <f>V47-W47</f>
        <v>-8456.7330300000031</v>
      </c>
      <c r="Y47" s="15">
        <f>X47/W47*100</f>
        <v>-23.53010726762415</v>
      </c>
      <c r="Z47" s="15"/>
      <c r="AA47" s="15">
        <f>+B47+G47+V47+L47+Q47</f>
        <v>933546.79999999981</v>
      </c>
      <c r="AB47" s="15">
        <f>+C47+H47+W47+M47+R47</f>
        <v>921110.05163</v>
      </c>
      <c r="AC47" s="15">
        <f>AA47-AB47</f>
        <v>12436.748369999812</v>
      </c>
      <c r="AD47" s="15">
        <f>AC47/AB47*100</f>
        <v>1.350191363995181</v>
      </c>
    </row>
    <row r="48" spans="1:30" s="27" customFormat="1" ht="15" customHeight="1" x14ac:dyDescent="0.25">
      <c r="A48" s="26" t="s">
        <v>42</v>
      </c>
      <c r="B48" s="14">
        <f>B47/(B14/6)</f>
        <v>1.5712214450603426</v>
      </c>
      <c r="C48" s="14">
        <f>C47/(C14/6)</f>
        <v>1.5502543020256296</v>
      </c>
      <c r="D48" s="14">
        <f>B48-C48</f>
        <v>2.0967143034712921E-2</v>
      </c>
      <c r="E48" s="15">
        <f>D48/C48*100</f>
        <v>1.3524970069308204</v>
      </c>
      <c r="F48" s="14"/>
      <c r="G48" s="14">
        <f>G47/(G14/6)</f>
        <v>1.1365975159433197</v>
      </c>
      <c r="H48" s="14">
        <f>H47/(H14/6)</f>
        <v>1.4098028108226259</v>
      </c>
      <c r="I48" s="14">
        <f>G48-H48</f>
        <v>-0.27320529487930623</v>
      </c>
      <c r="J48" s="15">
        <f>I48/H48*100</f>
        <v>-19.378972206750657</v>
      </c>
      <c r="K48" s="14"/>
      <c r="L48" s="14">
        <f>L47/(L14/6)</f>
        <v>1.528499882516384</v>
      </c>
      <c r="M48" s="14">
        <f>M47/(M14/6)</f>
        <v>1.1442545440655671</v>
      </c>
      <c r="N48" s="14">
        <f>L48-M48</f>
        <v>0.38424533845081688</v>
      </c>
      <c r="O48" s="15">
        <f>N48/M48*100</f>
        <v>33.580407475209398</v>
      </c>
      <c r="P48" s="14"/>
      <c r="Q48" s="14">
        <f>Q47/(Q14/6)</f>
        <v>3.5265689531516795</v>
      </c>
      <c r="R48" s="14">
        <f>R47/(R14/6)</f>
        <v>3.7667321921761356</v>
      </c>
      <c r="S48" s="14">
        <f>Q48-R48</f>
        <v>-0.24016323902445613</v>
      </c>
      <c r="T48" s="15">
        <f>S48/R48*100</f>
        <v>-6.3759042791334677</v>
      </c>
      <c r="U48" s="14"/>
      <c r="V48" s="14">
        <f>V47/(V14/6)</f>
        <v>0.76339465857044375</v>
      </c>
      <c r="W48" s="14">
        <f>W47/(W14/6)</f>
        <v>0.98996097400006589</v>
      </c>
      <c r="X48" s="14">
        <f>V48-W48</f>
        <v>-0.22656631542962213</v>
      </c>
      <c r="Y48" s="15">
        <f>X48/W48*100</f>
        <v>-22.886388593092867</v>
      </c>
      <c r="Z48" s="14"/>
      <c r="AA48" s="14">
        <f>AA47/(AA14/6)</f>
        <v>1.4763148145323868</v>
      </c>
      <c r="AB48" s="14">
        <f>AB47/(AB14/6)</f>
        <v>1.6640199101245721</v>
      </c>
      <c r="AC48" s="14">
        <f>AA48-AB48</f>
        <v>-0.18770509559218529</v>
      </c>
      <c r="AD48" s="15">
        <f>AC48/AB48*100</f>
        <v>-11.280219332119247</v>
      </c>
    </row>
    <row r="49" spans="1:30" ht="15" customHeight="1" x14ac:dyDescent="0.25">
      <c r="A49" s="11" t="s">
        <v>43</v>
      </c>
      <c r="B49" s="24"/>
      <c r="C49" s="24"/>
      <c r="D49" s="15"/>
      <c r="E49" s="15"/>
      <c r="F49" s="15"/>
      <c r="G49" s="24"/>
      <c r="H49" s="24" t="s">
        <v>44</v>
      </c>
      <c r="I49" s="15"/>
      <c r="J49" s="15"/>
      <c r="K49" s="15"/>
      <c r="L49" s="24" t="s">
        <v>44</v>
      </c>
      <c r="M49" s="24" t="s">
        <v>44</v>
      </c>
      <c r="N49" s="15"/>
      <c r="O49" s="15"/>
      <c r="P49" s="15"/>
      <c r="Q49" s="24" t="s">
        <v>44</v>
      </c>
      <c r="R49" s="24" t="s">
        <v>44</v>
      </c>
      <c r="S49" s="15"/>
      <c r="T49" s="15"/>
      <c r="U49" s="15"/>
      <c r="V49" s="24" t="s">
        <v>44</v>
      </c>
      <c r="W49" s="24" t="s">
        <v>44</v>
      </c>
      <c r="X49" s="15"/>
      <c r="Y49" s="15"/>
      <c r="Z49" s="15"/>
      <c r="AA49" s="24" t="s">
        <v>44</v>
      </c>
      <c r="AB49" s="24" t="s">
        <v>44</v>
      </c>
      <c r="AC49" s="15"/>
      <c r="AD49" s="15"/>
    </row>
    <row r="50" spans="1:30" s="13" customFormat="1" ht="15" customHeight="1" x14ac:dyDescent="0.25">
      <c r="A50" s="11" t="s">
        <v>41</v>
      </c>
      <c r="B50" s="15">
        <v>685157.13</v>
      </c>
      <c r="C50" s="15">
        <v>618969.44580999995</v>
      </c>
      <c r="D50" s="15">
        <f t="shared" ref="D50:D55" si="15">B50-C50</f>
        <v>66187.684190000058</v>
      </c>
      <c r="E50" s="15">
        <f t="shared" ref="E50:E55" si="16">D50/C50*100</f>
        <v>10.693207013374478</v>
      </c>
      <c r="F50" s="15"/>
      <c r="G50" s="15">
        <v>542869.66</v>
      </c>
      <c r="H50" s="18">
        <v>440463.01</v>
      </c>
      <c r="I50" s="15">
        <f>G50-H50</f>
        <v>102406.65000000002</v>
      </c>
      <c r="J50" s="15">
        <f>I50/H50*100</f>
        <v>23.249773005910306</v>
      </c>
      <c r="K50" s="15"/>
      <c r="L50" s="15">
        <v>45404.33</v>
      </c>
      <c r="M50" s="15">
        <v>64060.821509999994</v>
      </c>
      <c r="N50" s="15">
        <f>L50-M50</f>
        <v>-18656.491509999993</v>
      </c>
      <c r="O50" s="15">
        <f>N50/M50*100</f>
        <v>-29.12309125958943</v>
      </c>
      <c r="P50" s="15"/>
      <c r="Q50" s="15">
        <v>135606.10999999999</v>
      </c>
      <c r="R50" s="15">
        <v>103258.05303</v>
      </c>
      <c r="S50" s="15">
        <f>Q50-R50</f>
        <v>32348.056969999991</v>
      </c>
      <c r="T50" s="15">
        <f>S50/R50*100</f>
        <v>31.327393864962545</v>
      </c>
      <c r="U50" s="15"/>
      <c r="V50" s="15">
        <v>22351.59</v>
      </c>
      <c r="W50" s="15">
        <v>41903.095099999999</v>
      </c>
      <c r="X50" s="15">
        <f>V50-W50</f>
        <v>-19551.505099999998</v>
      </c>
      <c r="Y50" s="15">
        <f>X50/W50*100</f>
        <v>-46.658856710563128</v>
      </c>
      <c r="Z50" s="15"/>
      <c r="AA50" s="15">
        <f>+B50+G50+V50+L50+Q50</f>
        <v>1431388.8200000003</v>
      </c>
      <c r="AB50" s="15">
        <f>+C50+H50+W50+M50+R50</f>
        <v>1268654.42545</v>
      </c>
      <c r="AC50" s="15">
        <f t="shared" ref="AC50:AC55" si="17">AA50-AB50</f>
        <v>162734.39455000032</v>
      </c>
      <c r="AD50" s="15">
        <f t="shared" ref="AD50:AD55" si="18">AC50/AB50*100</f>
        <v>12.827322498975825</v>
      </c>
    </row>
    <row r="51" spans="1:30" s="27" customFormat="1" ht="15" customHeight="1" x14ac:dyDescent="0.25">
      <c r="A51" s="26" t="s">
        <v>45</v>
      </c>
      <c r="B51" s="14">
        <f>B50/(B23/6)</f>
        <v>10.190728571152949</v>
      </c>
      <c r="C51" s="14">
        <f>C50/(C23/6)</f>
        <v>9.2752325999510568</v>
      </c>
      <c r="D51" s="14">
        <f t="shared" si="15"/>
        <v>0.91549597120189219</v>
      </c>
      <c r="E51" s="15">
        <f t="shared" si="16"/>
        <v>9.8703289792077342</v>
      </c>
      <c r="F51" s="14"/>
      <c r="G51" s="14">
        <f>G50/(G23/6)</f>
        <v>1.8449074387683049</v>
      </c>
      <c r="H51" s="14">
        <f>H50/(H23/6)</f>
        <v>1.7635243600766921</v>
      </c>
      <c r="I51" s="14">
        <f>G51-H51</f>
        <v>8.1383078691612765E-2</v>
      </c>
      <c r="J51" s="15">
        <f>I51/H51*100</f>
        <v>4.6147975346410064</v>
      </c>
      <c r="K51" s="14"/>
      <c r="L51" s="14">
        <f>L50/(L23/6)</f>
        <v>2.2877234116935599</v>
      </c>
      <c r="M51" s="14">
        <f>M50/(M23/6)</f>
        <v>2.3427055126013583</v>
      </c>
      <c r="N51" s="14">
        <f>L51-M51</f>
        <v>-5.4982100907798426E-2</v>
      </c>
      <c r="O51" s="15">
        <f>N51/M51*100</f>
        <v>-2.3469488850412903</v>
      </c>
      <c r="P51" s="14"/>
      <c r="Q51" s="14">
        <f>Q50/(Q23/6)</f>
        <v>2.3063890775357407</v>
      </c>
      <c r="R51" s="14">
        <f>R50/(R23/6)</f>
        <v>1.8199421734754024</v>
      </c>
      <c r="S51" s="14">
        <f>Q51-R51</f>
        <v>0.4864469040603383</v>
      </c>
      <c r="T51" s="15">
        <f>S51/R51*100</f>
        <v>26.728701117542013</v>
      </c>
      <c r="U51" s="14"/>
      <c r="V51" s="14">
        <f>V50/(V23/6)</f>
        <v>0.8352507488513421</v>
      </c>
      <c r="W51" s="14">
        <f>W50/(W23/6)</f>
        <v>1.5245442628493699</v>
      </c>
      <c r="X51" s="14">
        <f>V51-W51</f>
        <v>-0.68929351399802785</v>
      </c>
      <c r="Y51" s="15">
        <f>X51/W51*100</f>
        <v>-45.213086349473372</v>
      </c>
      <c r="Z51" s="14"/>
      <c r="AA51" s="14">
        <f>AA50/(AA23/6)</f>
        <v>3.0657973356863333</v>
      </c>
      <c r="AB51" s="14">
        <f>AB50/(AB23/6)</f>
        <v>2.963702965400921</v>
      </c>
      <c r="AC51" s="14">
        <f t="shared" si="17"/>
        <v>0.10209437028541224</v>
      </c>
      <c r="AD51" s="15">
        <f t="shared" si="18"/>
        <v>3.4448246493420509</v>
      </c>
    </row>
    <row r="52" spans="1:30" s="13" customFormat="1" ht="15" customHeight="1" x14ac:dyDescent="0.25">
      <c r="A52" s="11" t="s">
        <v>46</v>
      </c>
      <c r="B52" s="15">
        <v>71891.962990000015</v>
      </c>
      <c r="C52" s="15">
        <v>69.895039999999995</v>
      </c>
      <c r="D52" s="15">
        <f t="shared" si="15"/>
        <v>71822.067950000011</v>
      </c>
      <c r="E52" s="15">
        <f t="shared" si="16"/>
        <v>102757.03104254611</v>
      </c>
      <c r="F52" s="15"/>
      <c r="G52" s="15">
        <v>294946.57888833334</v>
      </c>
      <c r="H52" s="18">
        <v>257602.54075833337</v>
      </c>
      <c r="I52" s="15">
        <f>G52-H52</f>
        <v>37344.038129999972</v>
      </c>
      <c r="J52" s="15">
        <f>I52/H52*100</f>
        <v>14.496766227563654</v>
      </c>
      <c r="K52" s="15"/>
      <c r="L52" s="15">
        <v>19316.928768333335</v>
      </c>
      <c r="M52" s="15">
        <v>25207.43</v>
      </c>
      <c r="N52" s="15">
        <f>L52-M52</f>
        <v>-5890.5012316666653</v>
      </c>
      <c r="O52" s="15">
        <f>N52/M52*100</f>
        <v>-23.36811500286489</v>
      </c>
      <c r="P52" s="15"/>
      <c r="Q52" s="15">
        <v>53353.188683333334</v>
      </c>
      <c r="R52" s="15">
        <v>42710.59</v>
      </c>
      <c r="S52" s="15">
        <f>Q52-R52</f>
        <v>10642.598683333337</v>
      </c>
      <c r="T52" s="15">
        <f>S52/R52*100</f>
        <v>24.917938814081797</v>
      </c>
      <c r="U52" s="15"/>
      <c r="V52" s="15">
        <v>28991.165794999997</v>
      </c>
      <c r="W52" s="15">
        <v>27637.72</v>
      </c>
      <c r="X52" s="15">
        <f>V52-W52</f>
        <v>1353.445794999996</v>
      </c>
      <c r="Y52" s="15">
        <f>X52/W52*100</f>
        <v>4.8970964138865138</v>
      </c>
      <c r="Z52" s="15"/>
      <c r="AA52" s="15">
        <f t="shared" ref="AA52:AB55" si="19">+B52+G52+V52+L52+Q52</f>
        <v>468499.82512500003</v>
      </c>
      <c r="AB52" s="15">
        <f t="shared" si="19"/>
        <v>353228.17579833337</v>
      </c>
      <c r="AC52" s="15">
        <f t="shared" si="17"/>
        <v>115271.64932666667</v>
      </c>
      <c r="AD52" s="15">
        <f t="shared" si="18"/>
        <v>32.633764015608449</v>
      </c>
    </row>
    <row r="53" spans="1:30" s="13" customFormat="1" ht="15" customHeight="1" x14ac:dyDescent="0.25">
      <c r="A53" s="11" t="s">
        <v>47</v>
      </c>
      <c r="B53" s="15">
        <v>3689.7435</v>
      </c>
      <c r="C53" s="15">
        <v>3916.78359</v>
      </c>
      <c r="D53" s="15">
        <f t="shared" si="15"/>
        <v>-227.04008999999996</v>
      </c>
      <c r="E53" s="15">
        <f t="shared" si="16"/>
        <v>-5.7965952109189667</v>
      </c>
      <c r="F53" s="15"/>
      <c r="G53" s="15">
        <v>0</v>
      </c>
      <c r="H53" s="18">
        <v>0</v>
      </c>
      <c r="I53" s="15">
        <f>G53-H53</f>
        <v>0</v>
      </c>
      <c r="J53" s="15"/>
      <c r="K53" s="15"/>
      <c r="L53" s="15">
        <v>1589.9701100000002</v>
      </c>
      <c r="M53" s="15">
        <v>395.42595</v>
      </c>
      <c r="N53" s="15">
        <f>L53-M53</f>
        <v>1194.5441600000001</v>
      </c>
      <c r="O53" s="15"/>
      <c r="P53" s="15"/>
      <c r="Q53" s="15">
        <v>0</v>
      </c>
      <c r="R53" s="15">
        <v>1795.0494899999999</v>
      </c>
      <c r="S53" s="15">
        <f>Q53-R53</f>
        <v>-1795.0494899999999</v>
      </c>
      <c r="T53" s="15">
        <f>S53/R53*100</f>
        <v>-100</v>
      </c>
      <c r="U53" s="15"/>
      <c r="V53" s="15">
        <v>239.91504999999998</v>
      </c>
      <c r="W53" s="15">
        <v>106.27033999999999</v>
      </c>
      <c r="X53" s="15">
        <f>V53-W53</f>
        <v>133.64470999999998</v>
      </c>
      <c r="Y53" s="15">
        <f>X53/W53*100</f>
        <v>125.75918172464678</v>
      </c>
      <c r="Z53" s="15"/>
      <c r="AA53" s="15">
        <f t="shared" si="19"/>
        <v>5519.6286600000003</v>
      </c>
      <c r="AB53" s="15">
        <f t="shared" si="19"/>
        <v>6213.5293700000002</v>
      </c>
      <c r="AC53" s="15">
        <f t="shared" si="17"/>
        <v>-693.90070999999989</v>
      </c>
      <c r="AD53" s="15">
        <f t="shared" si="18"/>
        <v>-11.167577534118903</v>
      </c>
    </row>
    <row r="54" spans="1:30" s="13" customFormat="1" ht="15" customHeight="1" x14ac:dyDescent="0.25">
      <c r="A54" s="11" t="s">
        <v>48</v>
      </c>
      <c r="B54" s="15">
        <v>6489.69643</v>
      </c>
      <c r="C54" s="15">
        <v>7823.91</v>
      </c>
      <c r="D54" s="15">
        <f t="shared" si="15"/>
        <v>-1334.2135699999999</v>
      </c>
      <c r="E54" s="15">
        <f t="shared" si="16"/>
        <v>-17.053028089535793</v>
      </c>
      <c r="F54" s="15"/>
      <c r="G54" s="15">
        <v>57391.763469999998</v>
      </c>
      <c r="H54" s="18">
        <v>67227.42558000001</v>
      </c>
      <c r="I54" s="15">
        <f>G54-H54</f>
        <v>-9835.662110000012</v>
      </c>
      <c r="J54" s="15">
        <f>I54/H54*100</f>
        <v>-14.630430996194649</v>
      </c>
      <c r="K54" s="15"/>
      <c r="L54" s="15">
        <v>3576.1739000000002</v>
      </c>
      <c r="M54" s="15">
        <v>6098.83</v>
      </c>
      <c r="N54" s="15">
        <f>L54-M54</f>
        <v>-2522.6560999999997</v>
      </c>
      <c r="O54" s="15">
        <f>N54/M54*100</f>
        <v>-41.362951582516644</v>
      </c>
      <c r="P54" s="15"/>
      <c r="Q54" s="15">
        <v>4249.8767399999997</v>
      </c>
      <c r="R54" s="15">
        <v>6297.63</v>
      </c>
      <c r="S54" s="15">
        <f>Q54-R54</f>
        <v>-2047.7532600000004</v>
      </c>
      <c r="T54" s="15">
        <f>S54/R54*100</f>
        <v>-32.516252304438339</v>
      </c>
      <c r="U54" s="15"/>
      <c r="V54" s="15">
        <v>2700.0385900000001</v>
      </c>
      <c r="W54" s="15">
        <v>3443.63</v>
      </c>
      <c r="X54" s="15">
        <f>V54-W54</f>
        <v>-743.59141</v>
      </c>
      <c r="Y54" s="15">
        <f>X54/W54*100</f>
        <v>-21.593243466922985</v>
      </c>
      <c r="Z54" s="15"/>
      <c r="AA54" s="15">
        <f t="shared" si="19"/>
        <v>74407.549129999999</v>
      </c>
      <c r="AB54" s="15">
        <f t="shared" si="19"/>
        <v>90891.425580000025</v>
      </c>
      <c r="AC54" s="15">
        <f t="shared" si="17"/>
        <v>-16483.876450000025</v>
      </c>
      <c r="AD54" s="15">
        <f t="shared" si="18"/>
        <v>-18.135788216338831</v>
      </c>
    </row>
    <row r="55" spans="1:30" ht="15" hidden="1" customHeight="1" x14ac:dyDescent="0.25">
      <c r="A55" s="11" t="s">
        <v>49</v>
      </c>
      <c r="B55" s="15">
        <v>12989.49</v>
      </c>
      <c r="C55" s="15">
        <v>12989.49</v>
      </c>
      <c r="D55" s="15">
        <f t="shared" si="15"/>
        <v>0</v>
      </c>
      <c r="E55" s="15">
        <f t="shared" si="16"/>
        <v>0</v>
      </c>
      <c r="F55" s="15"/>
      <c r="G55" s="15">
        <v>91449.86</v>
      </c>
      <c r="H55" s="15">
        <v>91449.86</v>
      </c>
      <c r="I55" s="15">
        <v>2768.8600000000006</v>
      </c>
      <c r="J55" s="15">
        <v>3.1222697082802413</v>
      </c>
      <c r="K55" s="15"/>
      <c r="L55" s="15">
        <v>12554</v>
      </c>
      <c r="M55" s="15">
        <v>12554</v>
      </c>
      <c r="N55" s="15">
        <v>1226</v>
      </c>
      <c r="O55" s="15">
        <v>10.822740112994349</v>
      </c>
      <c r="P55" s="15"/>
      <c r="Q55" s="15">
        <v>19284</v>
      </c>
      <c r="R55" s="15">
        <v>19284</v>
      </c>
      <c r="S55" s="15">
        <v>1953</v>
      </c>
      <c r="T55" s="15">
        <v>11.268824649472045</v>
      </c>
      <c r="U55" s="15"/>
      <c r="V55" s="15">
        <v>9935</v>
      </c>
      <c r="W55" s="15">
        <v>9935</v>
      </c>
      <c r="X55" s="15">
        <v>595</v>
      </c>
      <c r="Y55" s="15">
        <v>6.3704496788008562</v>
      </c>
      <c r="Z55" s="15"/>
      <c r="AA55" s="15">
        <f t="shared" si="19"/>
        <v>146212.35</v>
      </c>
      <c r="AB55" s="15">
        <f t="shared" si="19"/>
        <v>146212.35</v>
      </c>
      <c r="AC55" s="15">
        <f t="shared" si="17"/>
        <v>0</v>
      </c>
      <c r="AD55" s="15">
        <f t="shared" si="18"/>
        <v>0</v>
      </c>
    </row>
    <row r="56" spans="1:30" ht="9.9" customHeight="1" x14ac:dyDescent="0.25">
      <c r="A56" s="1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ht="20.100000000000001" customHeight="1" x14ac:dyDescent="0.3">
      <c r="A57" s="25" t="s">
        <v>50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s="13" customFormat="1" ht="15.75" customHeight="1" x14ac:dyDescent="0.25">
      <c r="A58" s="11" t="s">
        <v>51</v>
      </c>
      <c r="B58" s="15">
        <f>+'[5]financial profile(mcso)'!$D$19</f>
        <v>83377.669139999998</v>
      </c>
      <c r="C58" s="15">
        <v>66374.799400000004</v>
      </c>
      <c r="D58" s="15">
        <f>B58-C58</f>
        <v>17002.869739999995</v>
      </c>
      <c r="E58" s="15">
        <f>D58/C58*100</f>
        <v>25.616453674736068</v>
      </c>
      <c r="F58" s="15"/>
      <c r="G58" s="18">
        <f>+'[5]financial profile(mcso)'!$D$20</f>
        <v>178930.19840999998</v>
      </c>
      <c r="H58" s="18">
        <f>+'[6]financial profile(mcso)'!$D$20</f>
        <v>167665.70047000001</v>
      </c>
      <c r="I58" s="15">
        <f>G58-H58</f>
        <v>11264.497939999972</v>
      </c>
      <c r="J58" s="15">
        <f>I58/H58*100</f>
        <v>6.7184271490372591</v>
      </c>
      <c r="K58" s="15"/>
      <c r="L58" s="15">
        <f>+'[5]financial profile(mcso)'!$D$22</f>
        <v>36844.368549999999</v>
      </c>
      <c r="M58" s="15">
        <v>29758.556550000001</v>
      </c>
      <c r="N58" s="15">
        <f>L58-M58</f>
        <v>7085.8119999999981</v>
      </c>
      <c r="O58" s="15">
        <f>N58/M58*100</f>
        <v>23.811007056388956</v>
      </c>
      <c r="P58" s="15"/>
      <c r="Q58" s="15">
        <f>+'[5]financial profile(mcso)'!$D$23</f>
        <v>135143.66574999999</v>
      </c>
      <c r="R58" s="15">
        <v>129016.03375</v>
      </c>
      <c r="S58" s="15">
        <f>Q58-R58</f>
        <v>6127.6319999999832</v>
      </c>
      <c r="T58" s="15">
        <f>S58/R58*100</f>
        <v>4.7495119962172785</v>
      </c>
      <c r="U58" s="15"/>
      <c r="V58" s="15">
        <f>+'[5]financial profile(mcso)'!$D$21</f>
        <v>26319.774140000001</v>
      </c>
      <c r="W58" s="15">
        <v>23716.114140000001</v>
      </c>
      <c r="X58" s="15">
        <f>V58-W58</f>
        <v>2603.66</v>
      </c>
      <c r="Y58" s="15">
        <f>X58/W58*100</f>
        <v>10.978442693563457</v>
      </c>
      <c r="Z58" s="15"/>
      <c r="AA58" s="15">
        <f>+B58+G58+V58+L58+Q58</f>
        <v>460615.67598999996</v>
      </c>
      <c r="AB58" s="15">
        <f>+C58+H58+W58+M58+R58</f>
        <v>416531.20431</v>
      </c>
      <c r="AC58" s="15">
        <f>AA58-AB58</f>
        <v>44084.471679999959</v>
      </c>
      <c r="AD58" s="15">
        <f>AC58/AB58*100</f>
        <v>10.583714070840763</v>
      </c>
    </row>
    <row r="59" spans="1:30" s="13" customFormat="1" ht="15.75" customHeight="1" x14ac:dyDescent="0.25">
      <c r="A59" s="11" t="s">
        <v>52</v>
      </c>
      <c r="B59" s="15">
        <f>+'[5]financial profile(mcso)'!$E$19</f>
        <v>83377.667130000002</v>
      </c>
      <c r="C59" s="15">
        <v>65491.751380000002</v>
      </c>
      <c r="D59" s="15">
        <f>B59-C59</f>
        <v>17885.91575</v>
      </c>
      <c r="E59" s="15">
        <f>D59/C59*100</f>
        <v>27.310180859603694</v>
      </c>
      <c r="F59" s="15"/>
      <c r="G59" s="18">
        <f>+'[5]financial profile(mcso)'!$E$20</f>
        <v>178930.19840999998</v>
      </c>
      <c r="H59" s="18">
        <f>+'[6]financial profile(mcso)'!$E$20</f>
        <v>164866.00346000001</v>
      </c>
      <c r="I59" s="15">
        <f>G59-H59</f>
        <v>14064.194949999976</v>
      </c>
      <c r="J59" s="15">
        <f>I59/H59*100</f>
        <v>8.5306822843026264</v>
      </c>
      <c r="K59" s="15"/>
      <c r="L59" s="15">
        <f>+'[5]financial profile(mcso)'!$E$22</f>
        <v>36844.47436</v>
      </c>
      <c r="M59" s="15">
        <v>29758.556550000001</v>
      </c>
      <c r="N59" s="15">
        <f>L59-M59</f>
        <v>7085.917809999999</v>
      </c>
      <c r="O59" s="15">
        <f>N59/M59*100</f>
        <v>23.811362617989609</v>
      </c>
      <c r="P59" s="15"/>
      <c r="Q59" s="15">
        <f>+'[5]financial profile(mcso)'!$E$23</f>
        <v>138400.99425999998</v>
      </c>
      <c r="R59" s="15">
        <v>130741.45426</v>
      </c>
      <c r="S59" s="15">
        <f>Q59-R59</f>
        <v>7659.539999999979</v>
      </c>
      <c r="T59" s="15">
        <f>S59/R59*100</f>
        <v>5.8585396983329989</v>
      </c>
      <c r="U59" s="15"/>
      <c r="V59" s="15">
        <f>+'[5]financial profile(mcso)'!$E$21</f>
        <v>26319.793519999999</v>
      </c>
      <c r="W59" s="15">
        <v>23716.114140000001</v>
      </c>
      <c r="X59" s="15">
        <f>V59-W59</f>
        <v>2603.6793799999978</v>
      </c>
      <c r="Y59" s="15">
        <f>X59/W59*100</f>
        <v>10.978524410154478</v>
      </c>
      <c r="Z59" s="15"/>
      <c r="AA59" s="15">
        <f>+B59+G59+V59+L59+Q59</f>
        <v>463873.12767999992</v>
      </c>
      <c r="AB59" s="15">
        <f>+C59+H59+W59+M59+R59</f>
        <v>414573.87979000004</v>
      </c>
      <c r="AC59" s="15">
        <f>AA59-AB59</f>
        <v>49299.247889999882</v>
      </c>
      <c r="AD59" s="15">
        <f>AC59/AB59*100</f>
        <v>11.891547030163146</v>
      </c>
    </row>
    <row r="60" spans="1:30" s="27" customFormat="1" ht="15.75" customHeight="1" x14ac:dyDescent="0.25">
      <c r="A60" s="28" t="s">
        <v>53</v>
      </c>
      <c r="B60" s="14">
        <f>+'[5]financial profile(mcso)'!$I$19</f>
        <v>5.9872765800582392E-7</v>
      </c>
      <c r="C60" s="14">
        <v>0</v>
      </c>
      <c r="D60" s="14">
        <f>B60-C60</f>
        <v>5.9872765800582392E-7</v>
      </c>
      <c r="E60" s="15">
        <f>IFERROR(D60/C60*100,0)</f>
        <v>0</v>
      </c>
      <c r="F60" s="14"/>
      <c r="G60" s="29">
        <f>+'[5]financial profile(mcso)'!$I$20</f>
        <v>0</v>
      </c>
      <c r="H60" s="29">
        <f>+'[6]financial profile(mcso)'!$I$20</f>
        <v>0.99998857389411755</v>
      </c>
      <c r="I60" s="14">
        <f>G60-H60</f>
        <v>-0.99998857389411755</v>
      </c>
      <c r="J60" s="15">
        <f>I60/H60*100</f>
        <v>-100</v>
      </c>
      <c r="K60" s="14"/>
      <c r="L60" s="14">
        <f>+'[5]financial profile(mcso)'!$I$22</f>
        <v>-5.9730627908800854E-5</v>
      </c>
      <c r="M60" s="14">
        <v>-5.9730627908800854E-5</v>
      </c>
      <c r="N60" s="14">
        <f>L60-M60</f>
        <v>0</v>
      </c>
      <c r="O60" s="15">
        <f>N60/M60*100</f>
        <v>0</v>
      </c>
      <c r="P60" s="14"/>
      <c r="Q60" s="14">
        <f>+'[5]financial profile(mcso)'!$I$23</f>
        <v>-2.1263212346955509</v>
      </c>
      <c r="R60" s="14">
        <v>-1.1263212346955538</v>
      </c>
      <c r="S60" s="14">
        <f>Q60-R60</f>
        <v>-0.99999999999999711</v>
      </c>
      <c r="T60" s="15">
        <f>S60/R60*100</f>
        <v>88.784617495940083</v>
      </c>
      <c r="U60" s="14"/>
      <c r="V60" s="14">
        <f>+'[5]financial profile(mcso)'!$I$21</f>
        <v>-4.3169409857481212E-5</v>
      </c>
      <c r="W60" s="14">
        <v>-5.837899973949585E-7</v>
      </c>
      <c r="X60" s="14">
        <f>V60-W60</f>
        <v>-4.2585619860086253E-5</v>
      </c>
      <c r="Y60" s="15"/>
      <c r="Z60" s="14"/>
      <c r="AA60" s="14">
        <f>+'[5]financial profile(mcso)'!$I$24</f>
        <v>-0.3287320945575648</v>
      </c>
      <c r="AB60" s="14">
        <v>0.20814489884403706</v>
      </c>
      <c r="AC60" s="14">
        <f>AA60-AB60</f>
        <v>-0.53687699340160189</v>
      </c>
      <c r="AD60" s="15">
        <f>AC60/AB60*100</f>
        <v>-257.93425463858409</v>
      </c>
    </row>
    <row r="61" spans="1:30" s="13" customFormat="1" ht="15.75" customHeight="1" x14ac:dyDescent="0.25">
      <c r="A61" s="20" t="s">
        <v>54</v>
      </c>
      <c r="B61" s="15">
        <f>+'[5]financial profile(mcso)'!$F$19</f>
        <v>2.0099999965168536E-3</v>
      </c>
      <c r="C61" s="15">
        <v>883.048020000002</v>
      </c>
      <c r="D61" s="15">
        <f>B61-C61</f>
        <v>-883.04601000000548</v>
      </c>
      <c r="E61" s="15">
        <f>D61/C61*100</f>
        <v>-99.99977237930996</v>
      </c>
      <c r="F61" s="15"/>
      <c r="G61" s="18">
        <f>+'[5]financial profile(mcso)'!$F$20</f>
        <v>0</v>
      </c>
      <c r="H61" s="18">
        <f>+'[6]financial profile(mcso)'!$F$20</f>
        <v>2799.6970100000035</v>
      </c>
      <c r="I61" s="15">
        <f>G61-H61</f>
        <v>-2799.6970100000035</v>
      </c>
      <c r="J61" s="15">
        <f>I61/H61*100</f>
        <v>-100</v>
      </c>
      <c r="K61" s="15"/>
      <c r="L61" s="15">
        <f>+'[5]financial profile(mcso)'!$F$22</f>
        <v>-0.10581000000092899</v>
      </c>
      <c r="M61" s="15">
        <v>-0.10581000000092899</v>
      </c>
      <c r="N61" s="15">
        <f>L61-M61</f>
        <v>0</v>
      </c>
      <c r="O61" s="15">
        <f>N61/M61*100</f>
        <v>0</v>
      </c>
      <c r="P61" s="15"/>
      <c r="Q61" s="15">
        <f>+'[5]financial profile(mcso)'!$F$23</f>
        <v>-3257.3285099999921</v>
      </c>
      <c r="R61" s="15">
        <v>-1725.4205099999963</v>
      </c>
      <c r="S61" s="15">
        <f>Q61-R61</f>
        <v>-1531.9079999999958</v>
      </c>
      <c r="T61" s="15">
        <f>S61/R61*100</f>
        <v>88.784617495940111</v>
      </c>
      <c r="U61" s="15"/>
      <c r="V61" s="15">
        <f>+'[5]financial profile(mcso)'!$F$21</f>
        <v>-1.9379999997909181E-2</v>
      </c>
      <c r="W61" s="15">
        <v>-3.8000000131432898E-4</v>
      </c>
      <c r="X61" s="15">
        <f>V61-W61</f>
        <v>-1.8999999996594852E-2</v>
      </c>
      <c r="Y61" s="15"/>
      <c r="Z61" s="15"/>
      <c r="AA61" s="15">
        <f>+B61+G61+V61+L61+Q61+[7]Sheet1!$M$22</f>
        <v>-3257.6556599999931</v>
      </c>
      <c r="AB61" s="15">
        <f>+C61+H61+W61+M61+R61</f>
        <v>1957.218330000007</v>
      </c>
      <c r="AC61" s="15">
        <f>AA61-AB61</f>
        <v>-5214.87399</v>
      </c>
      <c r="AD61" s="15">
        <f>AC61/AB61*100</f>
        <v>-266.44314076089717</v>
      </c>
    </row>
    <row r="62" spans="1:30" s="13" customFormat="1" ht="15.75" customHeight="1" x14ac:dyDescent="0.25">
      <c r="A62" s="11" t="s">
        <v>55</v>
      </c>
      <c r="B62" s="15">
        <f>+'[5]financial profile(mcso)'!$K$19</f>
        <v>65774.549149999992</v>
      </c>
      <c r="C62" s="15">
        <v>87133.269939999998</v>
      </c>
      <c r="D62" s="15">
        <f>B62-C62</f>
        <v>-21358.720790000007</v>
      </c>
      <c r="E62" s="15">
        <f>D62/C62*100</f>
        <v>-24.51270428013046</v>
      </c>
      <c r="F62" s="15"/>
      <c r="G62" s="18">
        <f>+'[5]financial profile(mcso)'!$K$20</f>
        <v>108579.96342</v>
      </c>
      <c r="H62" s="18">
        <f>+'[6]financial profile(mcso)'!$K$20</f>
        <v>119174.47843</v>
      </c>
      <c r="I62" s="15">
        <f>G62-H62</f>
        <v>-10594.515010000003</v>
      </c>
      <c r="J62" s="15">
        <f>I62/H62*100</f>
        <v>-8.8899193431108205</v>
      </c>
      <c r="K62" s="15"/>
      <c r="L62" s="15">
        <f>+'[5]financial profile(mcso)'!$K$22</f>
        <v>21391.974719999998</v>
      </c>
      <c r="M62" s="15">
        <v>27032.810719999998</v>
      </c>
      <c r="N62" s="15">
        <f>L62-M62</f>
        <v>-5640.8359999999993</v>
      </c>
      <c r="O62" s="15">
        <f>N62/M62*100</f>
        <v>-20.866627811760154</v>
      </c>
      <c r="P62" s="15"/>
      <c r="Q62" s="15">
        <f>+'[5]financial profile(mcso)'!$K$23</f>
        <v>22592.273739999997</v>
      </c>
      <c r="R62" s="15">
        <v>29214.398739999997</v>
      </c>
      <c r="S62" s="15">
        <f>Q62-R62</f>
        <v>-6622.125</v>
      </c>
      <c r="T62" s="15">
        <f>S62/R62*100</f>
        <v>-22.667332841367251</v>
      </c>
      <c r="U62" s="15"/>
      <c r="V62" s="15">
        <f>+'[5]financial profile(mcso)'!$K$21</f>
        <v>440.10962000000001</v>
      </c>
      <c r="W62" s="15">
        <v>2885.1186200000002</v>
      </c>
      <c r="X62" s="15">
        <f>V62-W62</f>
        <v>-2445.009</v>
      </c>
      <c r="Y62" s="15">
        <f>X62/W62*100</f>
        <v>-84.745527724610497</v>
      </c>
      <c r="Z62" s="15"/>
      <c r="AA62" s="15">
        <f>+B62+G62+V62+L62+Q62</f>
        <v>218778.87065</v>
      </c>
      <c r="AB62" s="15">
        <f>+C62+H62+W62+M62+R62</f>
        <v>265440.07644999999</v>
      </c>
      <c r="AC62" s="15">
        <f>AA62-AB62</f>
        <v>-46661.205799999996</v>
      </c>
      <c r="AD62" s="15">
        <f>AC62/AB62*100</f>
        <v>-17.578809659810133</v>
      </c>
    </row>
    <row r="63" spans="1:30" ht="9.9" customHeight="1" x14ac:dyDescent="0.25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ht="17.100000000000001" customHeight="1" x14ac:dyDescent="0.3">
      <c r="A64" s="25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15" customHeight="1" x14ac:dyDescent="0.25">
      <c r="A65" s="1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s="13" customFormat="1" ht="15.75" customHeight="1" x14ac:dyDescent="0.25">
      <c r="A66" s="11" t="s">
        <v>57</v>
      </c>
      <c r="B66" s="15">
        <v>38574.542999999998</v>
      </c>
      <c r="C66" s="15">
        <v>38431</v>
      </c>
      <c r="D66" s="15">
        <f>B66-C66</f>
        <v>143.54299999999785</v>
      </c>
      <c r="E66" s="15">
        <f>D66/C66*100</f>
        <v>0.37350836564231438</v>
      </c>
      <c r="F66" s="15"/>
      <c r="G66" s="18">
        <v>270199.75754534098</v>
      </c>
      <c r="H66" s="18"/>
      <c r="I66" s="15">
        <f>G66-H66</f>
        <v>270199.75754534098</v>
      </c>
      <c r="J66" s="15">
        <f t="shared" ref="J66:J68" si="20">IFERROR(I66/H66*100,0)</f>
        <v>0</v>
      </c>
      <c r="K66" s="15"/>
      <c r="L66" s="15">
        <v>19552.628000000001</v>
      </c>
      <c r="M66" s="15">
        <v>19144</v>
      </c>
      <c r="N66" s="15">
        <f>L66-M66</f>
        <v>408.62800000000061</v>
      </c>
      <c r="O66" s="15">
        <f>N66/M66*100</f>
        <v>2.1344964479732584</v>
      </c>
      <c r="P66" s="15"/>
      <c r="Q66" s="15">
        <v>31267.417000000001</v>
      </c>
      <c r="R66" s="15">
        <v>30725</v>
      </c>
      <c r="S66" s="15">
        <f>Q66-R66</f>
        <v>542.41700000000128</v>
      </c>
      <c r="T66" s="15">
        <f>S66/R66*100</f>
        <v>1.7653930024410132</v>
      </c>
      <c r="U66" s="15"/>
      <c r="V66" s="15">
        <v>14955.370999999999</v>
      </c>
      <c r="W66" s="15">
        <v>14500</v>
      </c>
      <c r="X66" s="15">
        <f>V66-W66</f>
        <v>455.37099999999919</v>
      </c>
      <c r="Y66" s="15">
        <f>X66/W66*100</f>
        <v>3.1404896551724084</v>
      </c>
      <c r="Z66" s="15"/>
      <c r="AA66" s="15">
        <f t="shared" ref="AA66:AB68" si="21">G66+V66+L66+Q66+B66</f>
        <v>374549.71654534101</v>
      </c>
      <c r="AB66" s="15">
        <f t="shared" si="21"/>
        <v>102800</v>
      </c>
      <c r="AC66" s="15">
        <f>AA66-AB66</f>
        <v>271749.71654534101</v>
      </c>
      <c r="AD66" s="15">
        <f>AC66/AB66*100</f>
        <v>264.34797329313324</v>
      </c>
    </row>
    <row r="67" spans="1:30" s="13" customFormat="1" ht="15.75" customHeight="1" x14ac:dyDescent="0.25">
      <c r="A67" s="11" t="s">
        <v>58</v>
      </c>
      <c r="B67" s="15">
        <v>32831.463090000005</v>
      </c>
      <c r="C67" s="15">
        <v>32441.361000000001</v>
      </c>
      <c r="D67" s="15">
        <f>B67-C67</f>
        <v>390.10209000000395</v>
      </c>
      <c r="E67" s="15">
        <f>D67/C67*100</f>
        <v>1.2024837367334986</v>
      </c>
      <c r="F67" s="15"/>
      <c r="G67" s="18">
        <v>249579.26619999978</v>
      </c>
      <c r="H67" s="18"/>
      <c r="I67" s="15">
        <f>G67-H67</f>
        <v>249579.26619999978</v>
      </c>
      <c r="J67" s="15">
        <f t="shared" si="20"/>
        <v>0</v>
      </c>
      <c r="K67" s="15"/>
      <c r="L67" s="15">
        <v>17519.261999999999</v>
      </c>
      <c r="M67" s="15">
        <v>16000.161</v>
      </c>
      <c r="N67" s="15">
        <f>L67-M67</f>
        <v>1519.1009999999987</v>
      </c>
      <c r="O67" s="15">
        <f>N67/M67*100</f>
        <v>9.4942857137499974</v>
      </c>
      <c r="P67" s="15"/>
      <c r="Q67" s="15">
        <v>26960.703300000001</v>
      </c>
      <c r="R67" s="15">
        <v>25958.230899999999</v>
      </c>
      <c r="S67" s="15">
        <f>Q67-R67</f>
        <v>1002.4724000000024</v>
      </c>
      <c r="T67" s="15">
        <f>S67/R67*100</f>
        <v>3.8618671814033458</v>
      </c>
      <c r="U67" s="15"/>
      <c r="V67" s="15">
        <v>13567.314</v>
      </c>
      <c r="W67" s="15">
        <v>13417.864</v>
      </c>
      <c r="X67" s="15">
        <f>V67-W67</f>
        <v>149.45000000000073</v>
      </c>
      <c r="Y67" s="15">
        <f>X67/W67*100</f>
        <v>1.1138136442581377</v>
      </c>
      <c r="Z67" s="15"/>
      <c r="AA67" s="15">
        <f t="shared" si="21"/>
        <v>340458.00858999975</v>
      </c>
      <c r="AB67" s="15">
        <f t="shared" si="21"/>
        <v>87817.616900000008</v>
      </c>
      <c r="AC67" s="15">
        <f>AA67-AB67</f>
        <v>252640.39168999973</v>
      </c>
      <c r="AD67" s="15">
        <f>AC67/AB67*100</f>
        <v>287.68759687214845</v>
      </c>
    </row>
    <row r="68" spans="1:30" s="13" customFormat="1" ht="15.75" customHeight="1" x14ac:dyDescent="0.25">
      <c r="A68" s="11" t="s">
        <v>59</v>
      </c>
      <c r="B68" s="15">
        <v>117.321</v>
      </c>
      <c r="C68" s="15">
        <v>116.82899999999999</v>
      </c>
      <c r="D68" s="15">
        <f>B68-C68</f>
        <v>0.49200000000000443</v>
      </c>
      <c r="E68" s="15">
        <f>D68/C68*100</f>
        <v>0.42112831574352644</v>
      </c>
      <c r="F68" s="15"/>
      <c r="G68" s="18">
        <v>380.75209999999998</v>
      </c>
      <c r="H68" s="18"/>
      <c r="I68" s="15">
        <f>G68-H68</f>
        <v>380.75209999999998</v>
      </c>
      <c r="J68" s="15">
        <f t="shared" si="20"/>
        <v>0</v>
      </c>
      <c r="K68" s="15"/>
      <c r="L68" s="15">
        <v>27.187000000000001</v>
      </c>
      <c r="M68" s="15">
        <v>30.271519999999999</v>
      </c>
      <c r="N68" s="15">
        <f>L68-M68</f>
        <v>-3.0845199999999977</v>
      </c>
      <c r="O68" s="15">
        <f>N68/M68*100</f>
        <v>-10.189511461598221</v>
      </c>
      <c r="P68" s="15"/>
      <c r="Q68" s="15">
        <v>83.766999999999996</v>
      </c>
      <c r="R68" s="15">
        <v>43.048000000000002</v>
      </c>
      <c r="S68" s="15">
        <f>Q68-R68</f>
        <v>40.718999999999994</v>
      </c>
      <c r="T68" s="15">
        <f>S68/R68*100</f>
        <v>94.589760267608241</v>
      </c>
      <c r="U68" s="15"/>
      <c r="V68" s="15">
        <v>19.5</v>
      </c>
      <c r="W68" s="15">
        <v>18.86</v>
      </c>
      <c r="X68" s="15">
        <f>V68-W68</f>
        <v>0.64000000000000057</v>
      </c>
      <c r="Y68" s="15">
        <f>X68/W68*100</f>
        <v>3.3934252386002153</v>
      </c>
      <c r="Z68" s="15"/>
      <c r="AA68" s="15">
        <f t="shared" si="21"/>
        <v>628.52710000000002</v>
      </c>
      <c r="AB68" s="15">
        <f t="shared" si="21"/>
        <v>209.00851999999998</v>
      </c>
      <c r="AC68" s="15">
        <f>AA68-AB68</f>
        <v>419.51858000000004</v>
      </c>
      <c r="AD68" s="15">
        <f>AC68/AB68*100</f>
        <v>200.71841090497179</v>
      </c>
    </row>
    <row r="69" spans="1:30" s="31" customFormat="1" ht="15.75" customHeight="1" x14ac:dyDescent="0.25">
      <c r="A69" s="30" t="s">
        <v>60</v>
      </c>
      <c r="B69" s="14">
        <f>SUM(B66-B67-B68)/B66*100</f>
        <v>14.584123290844934</v>
      </c>
      <c r="C69" s="14">
        <f>SUM(C66-C67-C68)/C66*100</f>
        <v>15.281439462933569</v>
      </c>
      <c r="D69" s="14"/>
      <c r="E69" s="14">
        <f>B69-C69</f>
        <v>-0.69731617208863561</v>
      </c>
      <c r="F69" s="14"/>
      <c r="G69" s="29"/>
      <c r="H69" s="29"/>
      <c r="I69" s="14"/>
      <c r="J69" s="14">
        <f>G69-H69</f>
        <v>0</v>
      </c>
      <c r="K69" s="14"/>
      <c r="L69" s="14">
        <f>SUM(L66-L67-L68)/L66*100</f>
        <v>10.260405915767446</v>
      </c>
      <c r="M69" s="14">
        <f>SUM(M66-M67-M68)/M66*100</f>
        <v>16.263933765148352</v>
      </c>
      <c r="N69" s="14"/>
      <c r="O69" s="14">
        <f>L69-M69</f>
        <v>-6.0035278493809052</v>
      </c>
      <c r="P69" s="14"/>
      <c r="Q69" s="14">
        <f>SUM(Q66-Q67-Q68)/Q66*100</f>
        <v>13.505902006552063</v>
      </c>
      <c r="R69" s="14">
        <f>SUM(R66-R67-R68)/R66*100</f>
        <v>15.374193978844595</v>
      </c>
      <c r="S69" s="14"/>
      <c r="T69" s="14">
        <f>Q69-R69</f>
        <v>-1.868291972292532</v>
      </c>
      <c r="U69" s="14"/>
      <c r="V69" s="14">
        <f>SUM(V66-V67-V68)/V66*100</f>
        <v>9.1509398195470979</v>
      </c>
      <c r="W69" s="14">
        <f>SUM(W66-W67-W68)/W66*100</f>
        <v>7.3329379310344862</v>
      </c>
      <c r="X69" s="14"/>
      <c r="Y69" s="14">
        <f>V69-W69</f>
        <v>1.8180018885126117</v>
      </c>
      <c r="Z69" s="14"/>
      <c r="AA69" s="14">
        <f>SUM(AA66-AA67-AA68)/AA66*100</f>
        <v>8.9342427392520509</v>
      </c>
      <c r="AB69" s="14">
        <f>SUM(AB66-AB67-AB68)/AB66*100</f>
        <v>14.370986945525285</v>
      </c>
      <c r="AC69" s="14"/>
      <c r="AD69" s="14">
        <f>AA69-AB69</f>
        <v>-5.4367442062732341</v>
      </c>
    </row>
    <row r="70" spans="1:30" s="31" customFormat="1" ht="15.75" customHeight="1" x14ac:dyDescent="0.25">
      <c r="A70" s="30" t="s">
        <v>61</v>
      </c>
      <c r="B70" s="14">
        <v>15.701669551958265</v>
      </c>
      <c r="C70" s="14">
        <f>C14/(C67+C68)</f>
        <v>14.594584342679982</v>
      </c>
      <c r="D70" s="14">
        <f>B70-C70</f>
        <v>1.1070852092782832</v>
      </c>
      <c r="E70" s="15">
        <f>D70/C70*100</f>
        <v>7.5855891698179798</v>
      </c>
      <c r="F70" s="14"/>
      <c r="G70" s="14">
        <v>9.7106870110994947</v>
      </c>
      <c r="H70" s="14">
        <v>0</v>
      </c>
      <c r="I70" s="14">
        <f>G70-H70</f>
        <v>9.7106870110994947</v>
      </c>
      <c r="J70" s="15">
        <f t="shared" ref="J70:J71" si="22">IFERROR(I70/H70*100,0)</f>
        <v>0</v>
      </c>
      <c r="K70" s="14"/>
      <c r="L70" s="14">
        <v>10.532328235188785</v>
      </c>
      <c r="M70" s="14">
        <v>9.7573796036866227</v>
      </c>
      <c r="N70" s="14">
        <f>L70-M70</f>
        <v>0.77494863150216275</v>
      </c>
      <c r="O70" s="15">
        <f>N70/M70*100</f>
        <v>7.9421797959911746</v>
      </c>
      <c r="P70" s="14"/>
      <c r="Q70" s="14">
        <v>16.589281349318938</v>
      </c>
      <c r="R70" s="14">
        <v>11.289936144355513</v>
      </c>
      <c r="S70" s="14">
        <f>Q70-R70</f>
        <v>5.2993452049634246</v>
      </c>
      <c r="T70" s="15">
        <f>S70/R70*100</f>
        <v>46.938664109388</v>
      </c>
      <c r="U70" s="14"/>
      <c r="V70" s="14">
        <v>15.898410193883571</v>
      </c>
      <c r="W70" s="14">
        <v>10.087285241663441</v>
      </c>
      <c r="X70" s="14">
        <f>V70-W70</f>
        <v>5.8111249522201298</v>
      </c>
      <c r="Y70" s="15">
        <f>X70/W70*100</f>
        <v>57.608413096305469</v>
      </c>
      <c r="Z70" s="14"/>
      <c r="AA70" s="14">
        <f>AA14/AA67</f>
        <v>11.144095178765738</v>
      </c>
      <c r="AB70" s="14">
        <f>AB14/AB67</f>
        <v>37.820094188754958</v>
      </c>
      <c r="AC70" s="14">
        <f>AA70-AB70</f>
        <v>-26.675999009989219</v>
      </c>
      <c r="AD70" s="15">
        <f>AC70/AB70*100</f>
        <v>-70.533930658271046</v>
      </c>
    </row>
    <row r="71" spans="1:30" s="31" customFormat="1" ht="15.75" customHeight="1" x14ac:dyDescent="0.25">
      <c r="A71" s="30" t="s">
        <v>62</v>
      </c>
      <c r="B71" s="14">
        <v>10.457681431507819</v>
      </c>
      <c r="C71" s="14">
        <f>C23/C66</f>
        <v>10.418710416070361</v>
      </c>
      <c r="D71" s="14">
        <f>B71-C71</f>
        <v>3.8971015437457623E-2</v>
      </c>
      <c r="E71" s="15">
        <f>D71/C71*100</f>
        <v>0.3740483599327869</v>
      </c>
      <c r="F71" s="14"/>
      <c r="G71" s="14">
        <v>6.5341226742727061</v>
      </c>
      <c r="H71" s="14">
        <v>0</v>
      </c>
      <c r="I71" s="14">
        <f>G71-H71</f>
        <v>6.5341226742727061</v>
      </c>
      <c r="J71" s="15">
        <f t="shared" si="22"/>
        <v>0</v>
      </c>
      <c r="K71" s="14"/>
      <c r="L71" s="14">
        <v>6.0903165712557916</v>
      </c>
      <c r="M71" s="14">
        <v>5.2527552488867277</v>
      </c>
      <c r="N71" s="14">
        <f>L71-M71</f>
        <v>0.83756132236906389</v>
      </c>
      <c r="O71" s="15">
        <f>N71/M71*100</f>
        <v>15.945180818134963</v>
      </c>
      <c r="P71" s="14"/>
      <c r="Q71" s="14">
        <v>11.282515270449107</v>
      </c>
      <c r="R71" s="14">
        <v>6.0387609162847937</v>
      </c>
      <c r="S71" s="14">
        <f>Q71-R71</f>
        <v>5.243754354164313</v>
      </c>
      <c r="T71" s="15">
        <f>S71/R71*100</f>
        <v>86.83493893628777</v>
      </c>
      <c r="U71" s="14"/>
      <c r="V71" s="14">
        <v>10.736076763993353</v>
      </c>
      <c r="W71" s="14">
        <v>5.7482673218221843</v>
      </c>
      <c r="X71" s="14">
        <f>V71-W71</f>
        <v>4.9878094421711685</v>
      </c>
      <c r="Y71" s="15">
        <f>X71/W71*100</f>
        <v>86.770659103412171</v>
      </c>
      <c r="Z71" s="14"/>
      <c r="AA71" s="14">
        <f>AA23/AA66</f>
        <v>7.4792139357042737</v>
      </c>
      <c r="AB71" s="14">
        <f>AB23/AB66</f>
        <v>24.98427777801556</v>
      </c>
      <c r="AC71" s="14">
        <f>AA71-AB71</f>
        <v>-17.505063842311287</v>
      </c>
      <c r="AD71" s="15">
        <f>AC71/AB71*100</f>
        <v>-70.06431803970149</v>
      </c>
    </row>
    <row r="72" spans="1:30" s="31" customFormat="1" ht="15.75" hidden="1" customHeight="1" x14ac:dyDescent="0.25">
      <c r="A72" s="30" t="s">
        <v>63</v>
      </c>
      <c r="B72" s="29"/>
      <c r="C72" s="29"/>
      <c r="D72" s="14"/>
      <c r="E72" s="15"/>
      <c r="F72" s="14"/>
      <c r="G72" s="14"/>
      <c r="H72" s="14"/>
      <c r="I72" s="14"/>
      <c r="J72" s="15">
        <f>G72-H72</f>
        <v>0</v>
      </c>
      <c r="K72" s="14"/>
      <c r="L72" s="14"/>
      <c r="M72" s="14"/>
      <c r="N72" s="14"/>
      <c r="O72" s="15">
        <f>L72-M72</f>
        <v>0</v>
      </c>
      <c r="P72" s="14"/>
      <c r="Q72" s="14"/>
      <c r="R72" s="14"/>
      <c r="S72" s="14"/>
      <c r="T72" s="15">
        <f>Q72-R72</f>
        <v>0</v>
      </c>
      <c r="U72" s="14"/>
      <c r="V72" s="14"/>
      <c r="W72" s="14"/>
      <c r="X72" s="14"/>
      <c r="Y72" s="15">
        <f>V72-W72</f>
        <v>0</v>
      </c>
      <c r="Z72" s="14"/>
      <c r="AA72" s="14"/>
      <c r="AB72" s="14">
        <f>+[8]CAR!$Z$97</f>
        <v>253</v>
      </c>
      <c r="AC72" s="14"/>
      <c r="AD72" s="15">
        <f>AA72-AB72</f>
        <v>-253</v>
      </c>
    </row>
    <row r="73" spans="1:30" s="31" customFormat="1" ht="15.75" customHeight="1" x14ac:dyDescent="0.25">
      <c r="A73" s="30" t="s">
        <v>76</v>
      </c>
      <c r="B73" s="14">
        <v>94.63</v>
      </c>
      <c r="C73" s="14">
        <v>96.54</v>
      </c>
      <c r="D73" s="14"/>
      <c r="E73" s="14">
        <f>B73-C73</f>
        <v>-1.9100000000000108</v>
      </c>
      <c r="F73" s="14"/>
      <c r="G73" s="29">
        <v>98.7</v>
      </c>
      <c r="H73" s="29"/>
      <c r="I73" s="14"/>
      <c r="J73" s="14">
        <f>G73-H73</f>
        <v>98.7</v>
      </c>
      <c r="K73" s="14"/>
      <c r="L73" s="14">
        <v>95.93</v>
      </c>
      <c r="M73" s="14">
        <v>98.7</v>
      </c>
      <c r="N73" s="14"/>
      <c r="O73" s="14">
        <f>L73-M73</f>
        <v>-2.769999999999996</v>
      </c>
      <c r="P73" s="14"/>
      <c r="Q73" s="14">
        <v>84.17</v>
      </c>
      <c r="R73" s="14">
        <v>80.069999999999993</v>
      </c>
      <c r="S73" s="14"/>
      <c r="T73" s="14">
        <f>Q73-R73</f>
        <v>4.1000000000000085</v>
      </c>
      <c r="U73" s="14"/>
      <c r="V73" s="14">
        <v>100</v>
      </c>
      <c r="W73" s="14">
        <v>100</v>
      </c>
      <c r="X73" s="14"/>
      <c r="Y73" s="14">
        <f>V73-W73</f>
        <v>0</v>
      </c>
      <c r="Z73" s="14"/>
      <c r="AA73" s="14">
        <f>(G73+V73+L73+Q73+B73)/5</f>
        <v>94.686000000000007</v>
      </c>
      <c r="AB73" s="14">
        <f>(H73+W73+M73+R73+C73)/5</f>
        <v>75.061999999999998</v>
      </c>
      <c r="AC73" s="14"/>
      <c r="AD73" s="14">
        <f>AA73-AB73</f>
        <v>19.624000000000009</v>
      </c>
    </row>
    <row r="74" spans="1:30" s="22" customFormat="1" ht="15.75" customHeight="1" x14ac:dyDescent="0.25">
      <c r="A74" s="21" t="s">
        <v>64</v>
      </c>
      <c r="B74" s="15">
        <v>55751</v>
      </c>
      <c r="C74" s="15">
        <v>53827</v>
      </c>
      <c r="D74" s="15">
        <f>B74-C74</f>
        <v>1924</v>
      </c>
      <c r="E74" s="15">
        <f>D74/C74*100</f>
        <v>3.5744143273821685</v>
      </c>
      <c r="F74" s="15"/>
      <c r="G74" s="18">
        <v>227663</v>
      </c>
      <c r="H74" s="18"/>
      <c r="I74" s="15">
        <f>G74-H74</f>
        <v>227663</v>
      </c>
      <c r="J74" s="15">
        <f t="shared" ref="J74:J78" si="23">IFERROR(I74/H74*100,0)</f>
        <v>0</v>
      </c>
      <c r="K74" s="15"/>
      <c r="L74" s="15">
        <v>44020</v>
      </c>
      <c r="M74" s="15">
        <v>43979</v>
      </c>
      <c r="N74" s="15">
        <f>L74-M74</f>
        <v>41</v>
      </c>
      <c r="O74" s="15">
        <f>N74/M74*100</f>
        <v>9.3226312558266439E-2</v>
      </c>
      <c r="P74" s="15"/>
      <c r="Q74" s="15">
        <v>61066</v>
      </c>
      <c r="R74" s="15">
        <v>59771</v>
      </c>
      <c r="S74" s="15">
        <f>Q74-R74</f>
        <v>1295</v>
      </c>
      <c r="T74" s="15">
        <f>S74/R74*100</f>
        <v>2.1666025330009537</v>
      </c>
      <c r="U74" s="15"/>
      <c r="V74" s="15">
        <v>48113</v>
      </c>
      <c r="W74" s="15">
        <v>46461</v>
      </c>
      <c r="X74" s="15">
        <f>V74-W74</f>
        <v>1652</v>
      </c>
      <c r="Y74" s="15">
        <f>X74/W74*100</f>
        <v>3.5556703471728976</v>
      </c>
      <c r="Z74" s="15"/>
      <c r="AA74" s="15">
        <f>+B74+G74+V74+L74+Q74</f>
        <v>436613</v>
      </c>
      <c r="AB74" s="15">
        <f>+C74+H74+W74+M74+R74</f>
        <v>204038</v>
      </c>
      <c r="AC74" s="15">
        <f>AA74-AB74</f>
        <v>232575</v>
      </c>
      <c r="AD74" s="15">
        <f>AC74/AB74*100</f>
        <v>113.98612023250571</v>
      </c>
    </row>
    <row r="75" spans="1:30" s="22" customFormat="1" ht="15.75" customHeight="1" x14ac:dyDescent="0.25">
      <c r="A75" s="21" t="s">
        <v>65</v>
      </c>
      <c r="B75" s="15">
        <v>248</v>
      </c>
      <c r="C75" s="15">
        <v>246</v>
      </c>
      <c r="D75" s="15">
        <f>B75-C75</f>
        <v>2</v>
      </c>
      <c r="E75" s="15">
        <f>D75/C75*100</f>
        <v>0.81300813008130091</v>
      </c>
      <c r="F75" s="15"/>
      <c r="G75" s="18">
        <v>472</v>
      </c>
      <c r="H75" s="18"/>
      <c r="I75" s="15">
        <f>G75-H75</f>
        <v>472</v>
      </c>
      <c r="J75" s="15">
        <f t="shared" si="23"/>
        <v>0</v>
      </c>
      <c r="K75" s="15"/>
      <c r="L75" s="15">
        <v>151</v>
      </c>
      <c r="M75" s="15">
        <v>103</v>
      </c>
      <c r="N75" s="15">
        <f>L75-M75</f>
        <v>48</v>
      </c>
      <c r="O75" s="15">
        <f>N75/M75*100</f>
        <v>46.601941747572816</v>
      </c>
      <c r="P75" s="15"/>
      <c r="Q75" s="15">
        <v>176</v>
      </c>
      <c r="R75" s="15">
        <v>120</v>
      </c>
      <c r="S75" s="15">
        <f>Q75-R75</f>
        <v>56</v>
      </c>
      <c r="T75" s="15">
        <f>S75/R75*100</f>
        <v>46.666666666666664</v>
      </c>
      <c r="U75" s="15"/>
      <c r="V75" s="15">
        <v>87</v>
      </c>
      <c r="W75" s="15">
        <v>74</v>
      </c>
      <c r="X75" s="15">
        <f>V75-W75</f>
        <v>13</v>
      </c>
      <c r="Y75" s="15">
        <f>X75/W75*100</f>
        <v>17.567567567567568</v>
      </c>
      <c r="Z75" s="15"/>
      <c r="AA75" s="15">
        <f>+B75+G75+V75+L75+Q75</f>
        <v>1134</v>
      </c>
      <c r="AB75" s="15">
        <f>+C75+H75+W75+M75+R75</f>
        <v>543</v>
      </c>
      <c r="AC75" s="15">
        <f>AA75-AB75</f>
        <v>591</v>
      </c>
      <c r="AD75" s="15">
        <f>AC75/AB75*100</f>
        <v>108.83977900552486</v>
      </c>
    </row>
    <row r="76" spans="1:30" s="22" customFormat="1" ht="15.75" customHeight="1" x14ac:dyDescent="0.25">
      <c r="A76" s="21" t="s">
        <v>66</v>
      </c>
      <c r="B76" s="15">
        <f>B74/B75</f>
        <v>224.80241935483872</v>
      </c>
      <c r="C76" s="15">
        <f>C74/C75</f>
        <v>218.8089430894309</v>
      </c>
      <c r="D76" s="15">
        <f>B76-C76</f>
        <v>5.9934762654078213</v>
      </c>
      <c r="E76" s="15">
        <f>D76/C76*100</f>
        <v>2.7391367924839281</v>
      </c>
      <c r="F76" s="15"/>
      <c r="G76" s="15">
        <f>G74/G75</f>
        <v>482.33686440677968</v>
      </c>
      <c r="H76" s="15">
        <v>0</v>
      </c>
      <c r="I76" s="15">
        <f>G76-H76</f>
        <v>482.33686440677968</v>
      </c>
      <c r="J76" s="15">
        <f t="shared" si="23"/>
        <v>0</v>
      </c>
      <c r="K76" s="15"/>
      <c r="L76" s="15">
        <f>L74/L75</f>
        <v>291.52317880794703</v>
      </c>
      <c r="M76" s="15">
        <f>M74/M75</f>
        <v>426.98058252427182</v>
      </c>
      <c r="N76" s="15">
        <f>L76-M76</f>
        <v>-135.45740371632479</v>
      </c>
      <c r="O76" s="15">
        <f>N76/M76*100</f>
        <v>-31.724488011963558</v>
      </c>
      <c r="P76" s="15"/>
      <c r="Q76" s="15">
        <f>Q74/Q75</f>
        <v>346.96590909090907</v>
      </c>
      <c r="R76" s="15">
        <f>R74/R75</f>
        <v>498.09166666666664</v>
      </c>
      <c r="S76" s="15">
        <f>Q76-R76</f>
        <v>-151.12575757575758</v>
      </c>
      <c r="T76" s="15">
        <f>S76/R76*100</f>
        <v>-30.340952818408439</v>
      </c>
      <c r="U76" s="15"/>
      <c r="V76" s="15">
        <f>V74/V75</f>
        <v>553.02298850574709</v>
      </c>
      <c r="W76" s="15">
        <f>W74/W75</f>
        <v>627.85135135135135</v>
      </c>
      <c r="X76" s="15">
        <f>V76-W76</f>
        <v>-74.828362845604261</v>
      </c>
      <c r="Y76" s="15">
        <f>X76/W76*100</f>
        <v>-11.918165451829955</v>
      </c>
      <c r="Z76" s="15"/>
      <c r="AA76" s="15">
        <f>AA74/AA75</f>
        <v>385.02028218694886</v>
      </c>
      <c r="AB76" s="15">
        <f>AB74/AB75</f>
        <v>375.76058931860035</v>
      </c>
      <c r="AC76" s="15">
        <f>AA76-AB76</f>
        <v>9.2596928683485089</v>
      </c>
      <c r="AD76" s="15">
        <f>AC76/AB76*100</f>
        <v>2.4642533388453329</v>
      </c>
    </row>
    <row r="77" spans="1:30" s="22" customFormat="1" ht="15.75" customHeight="1" x14ac:dyDescent="0.25">
      <c r="A77" s="21" t="s">
        <v>67</v>
      </c>
      <c r="B77" s="15">
        <f>(1000*B25)/B74</f>
        <v>978.29618015820336</v>
      </c>
      <c r="C77" s="15">
        <f>(1000*C25)/C74</f>
        <v>1125.0049231798168</v>
      </c>
      <c r="D77" s="15">
        <f>B77-C77</f>
        <v>-146.70874302161349</v>
      </c>
      <c r="E77" s="15">
        <f>D77/C77*100</f>
        <v>-13.040720089201251</v>
      </c>
      <c r="F77" s="15"/>
      <c r="G77" s="15">
        <f>(1000*G25)/G74</f>
        <v>1026.0587339181159</v>
      </c>
      <c r="H77" s="15">
        <v>0</v>
      </c>
      <c r="I77" s="15">
        <f>G77-H77</f>
        <v>1026.0587339181159</v>
      </c>
      <c r="J77" s="15">
        <f t="shared" si="23"/>
        <v>0</v>
      </c>
      <c r="K77" s="15"/>
      <c r="L77" s="15">
        <f>(1000*L25)/L74</f>
        <v>816.56100817810079</v>
      </c>
      <c r="M77" s="15">
        <f>(1000*M25)/M74</f>
        <v>587.01448418563405</v>
      </c>
      <c r="N77" s="15">
        <f>L77-M77</f>
        <v>229.54652399246675</v>
      </c>
      <c r="O77" s="15">
        <f>N77/M77*100</f>
        <v>39.104064750790087</v>
      </c>
      <c r="P77" s="15"/>
      <c r="Q77" s="15">
        <f>(1000*Q25)/Q74</f>
        <v>744.83108571054254</v>
      </c>
      <c r="R77" s="15">
        <f>(1000*R25)/R74</f>
        <v>634.71181676732863</v>
      </c>
      <c r="S77" s="15">
        <f>Q77-R77</f>
        <v>110.11926894321391</v>
      </c>
      <c r="T77" s="15">
        <f>S77/R77*100</f>
        <v>17.349490908183487</v>
      </c>
      <c r="U77" s="15"/>
      <c r="V77" s="15">
        <f>(1000*V25)/V74</f>
        <v>659.64721655269898</v>
      </c>
      <c r="W77" s="15">
        <f>(1000*W25)/W74</f>
        <v>642.91147413960095</v>
      </c>
      <c r="X77" s="15">
        <f>V77-W77</f>
        <v>16.735742413098023</v>
      </c>
      <c r="Y77" s="15">
        <f>X77/W77*100</f>
        <v>2.6031177053567482</v>
      </c>
      <c r="Z77" s="15"/>
      <c r="AA77" s="15">
        <f>(1000*AA25)/AA74</f>
        <v>919.12764180177862</v>
      </c>
      <c r="AB77" s="15">
        <f>(1000*AB25)/AB74</f>
        <v>1680.1244478969602</v>
      </c>
      <c r="AC77" s="15">
        <f>AA77-AB77</f>
        <v>-760.99680609518157</v>
      </c>
      <c r="AD77" s="15">
        <f>AC77/AB77*100</f>
        <v>-45.294073724582361</v>
      </c>
    </row>
    <row r="78" spans="1:30" s="13" customFormat="1" x14ac:dyDescent="0.25">
      <c r="A78" s="11" t="s">
        <v>68</v>
      </c>
      <c r="B78" s="12">
        <v>13926.08</v>
      </c>
      <c r="C78" s="12">
        <v>13217.12</v>
      </c>
      <c r="D78" s="12">
        <f>B78-C78</f>
        <v>708.95999999999913</v>
      </c>
      <c r="E78" s="12">
        <f>D78/C78*100</f>
        <v>5.3639522074400405</v>
      </c>
      <c r="F78" s="12"/>
      <c r="G78" s="23">
        <v>94687.31</v>
      </c>
      <c r="H78" s="23"/>
      <c r="I78" s="12">
        <f>G78-H78</f>
        <v>94687.31</v>
      </c>
      <c r="J78" s="15">
        <f t="shared" si="23"/>
        <v>0</v>
      </c>
      <c r="K78" s="12"/>
      <c r="L78" s="12">
        <v>8225.1200000000008</v>
      </c>
      <c r="M78" s="12">
        <v>7739.64</v>
      </c>
      <c r="N78" s="12">
        <f>L78-M78</f>
        <v>485.48000000000047</v>
      </c>
      <c r="O78" s="12">
        <f>N78/M78*100</f>
        <v>6.2726431720338471</v>
      </c>
      <c r="P78" s="12"/>
      <c r="Q78" s="12">
        <v>10638</v>
      </c>
      <c r="R78" s="12">
        <v>10328</v>
      </c>
      <c r="S78" s="12">
        <f>Q78-R78</f>
        <v>310</v>
      </c>
      <c r="T78" s="12">
        <f>S78/R78*100</f>
        <v>3.0015491866769946</v>
      </c>
      <c r="U78" s="12"/>
      <c r="V78" s="12">
        <v>6842.64</v>
      </c>
      <c r="W78" s="12">
        <v>5898.76</v>
      </c>
      <c r="X78" s="12">
        <f>V78-W78</f>
        <v>943.88000000000011</v>
      </c>
      <c r="Y78" s="12">
        <f>X78/W78*100</f>
        <v>16.0013290928941</v>
      </c>
      <c r="Z78" s="12"/>
      <c r="AA78" s="12">
        <f>+B78+G78+V78+L78+Q78</f>
        <v>134319.15</v>
      </c>
      <c r="AB78" s="12">
        <f>+C78+H78+W78+M78+R78</f>
        <v>37183.520000000004</v>
      </c>
      <c r="AC78" s="12">
        <f>AA78-AB78</f>
        <v>97135.62999999999</v>
      </c>
      <c r="AD78" s="12">
        <f>AC78/AB78*100</f>
        <v>261.23301398038694</v>
      </c>
    </row>
    <row r="79" spans="1:30" x14ac:dyDescent="0.25">
      <c r="A79" s="2" t="s">
        <v>69</v>
      </c>
      <c r="B79" s="35" t="s">
        <v>70</v>
      </c>
      <c r="C79" s="35"/>
      <c r="D79" s="35"/>
      <c r="E79" s="35"/>
      <c r="F79" s="16"/>
      <c r="G79" s="35" t="s">
        <v>71</v>
      </c>
      <c r="H79" s="35"/>
      <c r="I79" s="35"/>
      <c r="J79" s="35"/>
      <c r="K79" s="19"/>
      <c r="L79" s="35" t="s">
        <v>72</v>
      </c>
      <c r="M79" s="35"/>
      <c r="N79" s="35"/>
      <c r="O79" s="35"/>
      <c r="P79" s="19"/>
      <c r="Q79" s="35" t="s">
        <v>73</v>
      </c>
      <c r="R79" s="35"/>
      <c r="S79" s="35"/>
      <c r="T79" s="35"/>
      <c r="U79" s="19"/>
      <c r="V79" s="35" t="s">
        <v>74</v>
      </c>
      <c r="W79" s="35"/>
      <c r="X79" s="35"/>
      <c r="Y79" s="35"/>
      <c r="Z79" s="16"/>
      <c r="AA79" s="16"/>
      <c r="AB79" s="16"/>
      <c r="AC79" s="16"/>
      <c r="AD79" s="16"/>
    </row>
    <row r="80" spans="1:30" ht="15" customHeight="1" x14ac:dyDescent="0.25"/>
    <row r="81" spans="1:1" ht="15" customHeight="1" x14ac:dyDescent="0.25"/>
    <row r="82" spans="1:1" ht="15" customHeight="1" x14ac:dyDescent="0.25">
      <c r="A82" s="2" t="s">
        <v>75</v>
      </c>
    </row>
    <row r="83" spans="1:1" ht="15" customHeight="1" x14ac:dyDescent="0.25"/>
    <row r="84" spans="1:1" ht="15" customHeight="1" x14ac:dyDescent="0.25"/>
    <row r="85" spans="1:1" ht="15" customHeight="1" x14ac:dyDescent="0.25"/>
    <row r="91" spans="1:1" ht="15" hidden="1" customHeight="1" x14ac:dyDescent="0.25">
      <c r="A91" s="2">
        <v>1</v>
      </c>
    </row>
  </sheetData>
  <mergeCells count="22">
    <mergeCell ref="B79:E79"/>
    <mergeCell ref="G79:J79"/>
    <mergeCell ref="L79:O79"/>
    <mergeCell ref="Q79:T79"/>
    <mergeCell ref="V79:Y79"/>
    <mergeCell ref="AA7:AD7"/>
    <mergeCell ref="D9:E9"/>
    <mergeCell ref="I9:J9"/>
    <mergeCell ref="N9:O9"/>
    <mergeCell ref="S9:T9"/>
    <mergeCell ref="X9:Y9"/>
    <mergeCell ref="AC9:AD9"/>
    <mergeCell ref="B7:E7"/>
    <mergeCell ref="F7:J7"/>
    <mergeCell ref="L7:O7"/>
    <mergeCell ref="Q7:T7"/>
    <mergeCell ref="V7:Y7"/>
    <mergeCell ref="B5:E5"/>
    <mergeCell ref="L5:O5"/>
    <mergeCell ref="Q5:T5"/>
    <mergeCell ref="V5:Y5"/>
    <mergeCell ref="AA5:AD5"/>
  </mergeCells>
  <pageMargins left="0.84" right="0" top="0.38" bottom="0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CAR</vt:lpstr>
      <vt:lpstr>CAR!Print_Area</vt:lpstr>
      <vt:lpstr>CAR!Print_Titles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2024-03-01T08:09:18Z</dcterms:created>
  <dcterms:modified xsi:type="dcterms:W3CDTF">2024-03-08T07:08:36Z</dcterms:modified>
</cp:coreProperties>
</file>